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装饰清单" sheetId="1" r:id="rId1"/>
  </sheets>
  <definedNames>
    <definedName name="_xlnm._FilterDatabase" localSheetId="0" hidden="1">装饰清单!$A$2:$I$213</definedName>
    <definedName name="_xlnm.Print_Area" localSheetId="0">装饰清单!$A$1:$H$213</definedName>
    <definedName name="_xlnm.Print_Titles" localSheetId="0">装饰清单!#REF!</definedName>
  </definedNames>
  <calcPr calcId="144525"/>
</workbook>
</file>

<file path=xl/sharedStrings.xml><?xml version="1.0" encoding="utf-8"?>
<sst xmlns="http://schemas.openxmlformats.org/spreadsheetml/2006/main" count="603" uniqueCount="132">
  <si>
    <t>2#楼装饰清单</t>
  </si>
  <si>
    <t>序号</t>
  </si>
  <si>
    <t>项目名称</t>
  </si>
  <si>
    <t>项目特征</t>
  </si>
  <si>
    <t>单位</t>
  </si>
  <si>
    <t>工程量</t>
  </si>
  <si>
    <t>最高限价（元）</t>
  </si>
  <si>
    <t>合计（元）</t>
  </si>
  <si>
    <t>备注</t>
  </si>
  <si>
    <t>地面装饰</t>
  </si>
  <si>
    <t>水泥豆石楼面</t>
  </si>
  <si>
    <t>水泥豆石地面 做法详见西南18J312-3107L
1.水泥浆水灰比0.4~0.5结合层一道
2.1:3水泥砂浆找平层，最薄处20厚（兼找坡层）
3.30厚1:2.5水泥豆石面层铁板赶光</t>
  </si>
  <si>
    <t>m2</t>
  </si>
  <si>
    <t>提示盲道砖</t>
  </si>
  <si>
    <t>提示盲道砖 做法详见西南18J312-3121L
1.水泥浆水灰比0.4~0.5结合层一道；
2.20厚1:3水泥砂浆找平层；
3.20厚1:2干硬性水泥砂浆粘合层，上洒1~2厚干水泥并洒清水适量；
4.提示盲道砖，水泥浆擦缝。</t>
  </si>
  <si>
    <t>800mmX800mm 防滑地砖楼面(无防水层)</t>
  </si>
  <si>
    <t>800mmX800mm防滑地砖楼面 做法详见西南18J312-3121L
1.水泥浆水灰比0.4~0.5结合层一道；
2.20厚1:3水泥砂浆找平层；
3.20厚1:2干硬性水泥砂浆粘合层，上洒1~2厚干水泥并洒清水适量；
4.800mmX800mm防滑地砖面层，水泥浆擦缝。</t>
  </si>
  <si>
    <t>800mmX800mm 防滑地砖楼梯面层</t>
  </si>
  <si>
    <t>800mmX800mm 防滑地砖楼梯面层 做法详见西南18J312-3121L
1.水泥浆水灰比0.4~0.5结合层一道；
2.20厚1:3水泥砂浆找平层；
3.20厚1:2干硬性水泥砂浆粘合层，上洒1~2厚干水泥并洒清水适量；
4.800mmX800mm防滑地砖面层，水泥浆擦缝。</t>
  </si>
  <si>
    <t>800mmX800mm 防滑地砖阶梯面层</t>
  </si>
  <si>
    <t>800mmX800mm 防滑地砖阶梯面层 做法详见西南18J312-3121L
1.结构层；
2.水泥浆水灰比0.4~0.5结合层一道；
3.20厚1:3水泥砂浆找平层；
4.20厚1:2干硬性水泥砂浆粘合层，上洒1~2厚干水泥并洒清水适量；
5.800mmX800mm防滑地砖面层，水泥浆擦缝。</t>
  </si>
  <si>
    <t>300mmX300mm 防滑地砖楼面(有防水层)</t>
  </si>
  <si>
    <t>防滑地砖楼面 做法详见室内装修表楼1
2.15厚1:3水泥砂浆找平层；
3.1.5mm厚聚合物水泥防水涂料卫生间(带淋浴)防水沿墙上翻至1.8m高度处，其余有配水点的房间防水沿墙上翻至1.2m高度处，在门洞处,防水层应向外延展600宽,向两侧延展宽度不少于200mm；
4.水泥浆(水灰比为0.5)结合层一道,1:6水泥炉渣回填层,最薄处卫生间130厚
5.1:3水泥砂浆找坡层,最薄处20厚；
6.1.5mm厚聚合物水泥防水涂料，管道、地漏周边300范围内及阴阳角部位附加1.5厚聚合物水泥防水涂膜一道,并附加耐碱玻纤无纺网格布一层；
7.20厚1:2干硬性水泥砂浆粘合层,上洒2厚干水泥并洒清水适量
8.300mmX300mm防滑地砖面层，彩色水泥浆擦缝</t>
  </si>
  <si>
    <t>防静电架空地板楼面</t>
  </si>
  <si>
    <t>防静电架空地板楼面 
1、钢筋混凝土楼板清理、找补
2、5厚发泡橡胶减震垫层;
3、40厚 C20 细石混凝土随打随抹,上撒 1:1 水泥 沙子压实赶光,配筋:双向φ4,中距150;
4、15 厚 DS M20 砂浆压实抹平
5、240厚架空活动地板</t>
  </si>
  <si>
    <t>防滑地砖踢脚线</t>
  </si>
  <si>
    <t>1.踢脚线高度 ：120mm
2.粘贴层厚度、材料种类 ：4厚纯水泥浆粘贴层（425号水泥中掺20%白乳胶）
3.面层材料品种、规格、颜色 ：防滑地砖 800×120</t>
  </si>
  <si>
    <t>防水材料</t>
  </si>
  <si>
    <t>聚合物水泥防水涂料</t>
  </si>
  <si>
    <t>内墙面装饰</t>
  </si>
  <si>
    <t>300*600墙砖内墙面（有防水层）</t>
  </si>
  <si>
    <t>300mmX600mm瓷砖内墙面（有防水层）做法详见室内装修表内1
1.基层墙体；
2.1.5厚水泥基防水涂膜；
3.10厚1:3水泥砂浆打底扫毛,分两次抹成(掺5%防水剂0.9Kg/m  XD-F聚丙烯纤维)；
4.8厚1:1水泥砂浆粘合层(加3%建筑胶适量)；
5.5厚300*600面砖,彩色水泥砂浆擦缝</t>
  </si>
  <si>
    <t>300*600面砖内墙面（无防水层）</t>
  </si>
  <si>
    <t>300*600面砖内墙面（无防水层）做法详见西南18J515-16-Q06
1.基层墙体；
2.1.5厚水泥基防水涂膜；（取消）
3.10厚1:3水泥砂浆打底扫毛,分两次抹成(掺5%防水剂0.9Kg/m  XD-F聚丙烯纤维)；
4.8厚1:1水泥砂浆粘合层(加3%建筑胶适量)；
5.5厚300*600面砖,彩色水泥砂浆擦缝</t>
  </si>
  <si>
    <t>内墙面喷无机涂料</t>
  </si>
  <si>
    <t>1.基层类型：墙面一般抹灰面
2.腻子种类：成品腻子膏 一般型
3.喷无机矿物涂料，燃烧性能等级A级</t>
  </si>
  <si>
    <t>水泥砂浆随砌随抹</t>
  </si>
  <si>
    <t>1.墙体类型：砖内墙
2.底层厚度、砂浆配合比：7mm厚1:3水泥砂浆打底扫毛、6mm厚1:3水泥砂浆垫层找平
3.面层厚度、砂浆配合比：5mm厚1:2.5水泥砂浆罩面磨光</t>
  </si>
  <si>
    <t>天棚</t>
  </si>
  <si>
    <t>铝合金方板吊顶</t>
  </si>
  <si>
    <t>1.吊顶形式：铝合金方板吊顶，平面
2.龙骨材料种类、规格、中距：φ8钢筋吊杆或M8全牙吊杆与结构中的预埋件焊接或后置紧固件连接，双向中距≤1200mm
3.面层材料种类、规格：0.8mm~1mm厚铝合金方板</t>
  </si>
  <si>
    <t>纸面石膏板吊顶</t>
  </si>
  <si>
    <t>1.吊顶形式：不上人型U型轻钢龙骨吊顶，平面
2.龙骨材料种类、规格、中距：φ6钢筋吊杆或M6全牙吊杆与结构中的预埋件焊接或后置紧固件连接，双向中距≤1200mm；轻钢承载龙骨C38mm×12mm×1.0mm，中距≤1200mm，用吊件与吊杆联结后找平；轻钢覆面次龙骨C50mm×19mm×0.5mm，间距（a，400mm；b，300mm），用挂件与承载龙骨联结；轻钢覆面横撑龙骨C50mm×19mm×0.5mm，间距600mm，用挂件与次龙骨联结
3.基层材料种类、规格：纸面石膏板，用自攻螺钉与龙骨固定，中距≤200，螺钉距板边长边≥10mm，短边≥15mm；
4.面层材料品种、规格、品牌、颜色：满刮2mm~3mm厚腻子分遍刮平，刷无机涂料，一底两面</t>
  </si>
  <si>
    <t>天棚刷无机涂料</t>
  </si>
  <si>
    <t>1.基层清理
2.满刮2mm~3mm厚腻子分遍刮平，刷无机涂料，一底两面</t>
  </si>
  <si>
    <t>小计</t>
  </si>
  <si>
    <t>元</t>
  </si>
  <si>
    <t>3#楼装饰清单</t>
  </si>
  <si>
    <t>讲台</t>
  </si>
  <si>
    <t>M5混合砂浆砌砖</t>
  </si>
  <si>
    <t>m3</t>
  </si>
  <si>
    <t>建渣回填</t>
  </si>
  <si>
    <t>5cm垫层C15，包含材料运输、自拌、浇筑、振捣及养护。</t>
  </si>
  <si>
    <t>4#楼装饰清单</t>
  </si>
  <si>
    <t>5#楼装饰清单</t>
  </si>
  <si>
    <t>强化复合木地板楼面</t>
  </si>
  <si>
    <t>强化复合木地板楼面 做法详见西南18J312-3172L
1.水泥浆水灰比0.4~0.5结合层一道；
2.20厚1:3水泥砂浆找平层；
3.3厚高弹泡沫垫层；
4.强化复合木地板（企口上下均匀刷胶）拼接粘铺；</t>
  </si>
  <si>
    <t>含防潮泡沫</t>
  </si>
  <si>
    <t>穿孔吸音复合板吸声墙面</t>
  </si>
  <si>
    <t>穿孔吸音复合板吸声墙面 做法详05J909,NQ67内墙32A
1.9厚1：3水泥砂浆分层压实抹平；
2.清理基层，去除灰尘和油污，弹定位线；
3.放水平线及垂直线，预留踢脚位置；
4.穿孔吸音复合板600*600*15，板背面点状抹粉刷石膏（至少五个点）粘贴于墙面，板边接缝处平面压T型塑料压条，板角对角处用尼龙压盘膨胀螺栓固定；</t>
  </si>
  <si>
    <t>穿孔石膏板吸声吊顶</t>
  </si>
  <si>
    <t>穿孔石膏板吸声吊顶 做法参05J909,DP18棚33A
1.龙骨吸顶吊件，中距横向≤1200，纵向600，用膨胀螺栓与钢筋混凝土板固定；
2.T型轻钢主龙骨TB24*28（或TB24*28），间距≤1200，用吸顶吊件联结；
3.T型轻钢横撑龙骨TB24*38，间距600，与主龙骨插接；
4.50厚超细玻璃丝棉吸声层，玻璃丝布袋装填于龙骨间；
5.穿孔板材600*600</t>
  </si>
  <si>
    <t>9#楼装饰清单（9-1#、9-2#教师周转房）</t>
  </si>
  <si>
    <t>房心回填</t>
  </si>
  <si>
    <t>细颗粒炉渣</t>
  </si>
  <si>
    <t>外墙内保温</t>
  </si>
  <si>
    <t>1.基层墙体
2.找平层
3.粘接层（纤维粘结砂浆）
4.保温层（水泥发泡板）
5.抹面层（抹面砂浆+网格布+锚栓+抹面砂浆）
6.饰面层（柔性耐水腻子+涂料）</t>
  </si>
  <si>
    <t>10#地下室装饰清单</t>
  </si>
  <si>
    <t>楼地1 耐磨地坪坡道</t>
  </si>
  <si>
    <t>楼地1 耐磨地坪坡道
1.3mm金刚砂面层，设置减速带
2.50mm厚C25细石混凝土，内配单层双向ΦR4@200，原浆压光</t>
  </si>
  <si>
    <t>楼地3 耐磨地面（一）</t>
  </si>
  <si>
    <t>楼地3 耐磨地面（一）
1.耐磨地面
2.最薄处50mm厚C25细石混凝土内配双向单层Φ6.5@200，原浆压光</t>
  </si>
  <si>
    <t>楼地4 耐磨地面（二）</t>
  </si>
  <si>
    <t>楼地4 耐磨地面（二）
1.耐磨地面（专业单位设计、施工）配电房配电柜周围铺绝缘胶垫；绝缘胶垫外，沿地面刷黄色警戒线，警戒线宽度为：50mm；墙面灰色踢脚线，踢脚线高度200mm。发电机房做灰色耐磨地面，距离发电机台架200mm处用黄色油漆画10mm宽的黄色警戒线
2.1.5厚JS-Ⅱ防水涂膜两道，上翻建筑完成面标高以上300mm</t>
  </si>
  <si>
    <t>楼地6 豆石地面（二）</t>
  </si>
  <si>
    <t>楼地6 豆石地面（二）
1.20厚1:2水泥豆石压实赶光
2.30厚1:4水泥豆石找平层
3.刷素水泥浆一道</t>
  </si>
  <si>
    <t>楼地7 水泥砂浆楼面（一）</t>
  </si>
  <si>
    <t>楼地7 水泥砂浆楼面（一）
1.20厚1:2.5水泥砂浆面层表面
2.30厚水泥砂浆找平及粘结层</t>
  </si>
  <si>
    <t>楼地8 水泥砂浆楼面（二）</t>
  </si>
  <si>
    <t>楼地8 水泥砂浆楼面（二）
1.20厚1:2水泥砂浆面层铁板赶光
2.水泥砂浆水灰比0.4~0.5结合层一道</t>
  </si>
  <si>
    <t>楼地9 防滑地砖无防水楼面</t>
  </si>
  <si>
    <t>楼地9 防滑地砖无防水楼面
1. 8~10厚防滑地砖，干水泥擦缝
2．20厚1：3干硬性水泥砂浆结合层，表面撒水泥粉
3．20厚1：3水泥砂浆找平层</t>
  </si>
  <si>
    <t>踢1 水泥砂浆踢脚</t>
  </si>
  <si>
    <t>踢1 水泥砂浆踢脚
1. 基层处理,刷水泥浆一道（加建筑胶适量）
2. 13厚1:3水泥砂浆打底
3. 7厚1:3水泥砂浆基层
4. 6厚1:2.5水泥石屑面层压实赶光</t>
  </si>
  <si>
    <t>踢2 地砖踢脚</t>
  </si>
  <si>
    <t>踢2 地砖踢脚
1. 基层处理,刷水泥浆一道（加建筑胶适量）
2. 25厚1:2.5水泥砂浆基层
3. 4厚纯水泥浆粘贴层(425号水泥中掺入20%白乳胶)
4. 贴防滑地砖配套踢脚线，材料规格与地面一致
5. 配色水泥浆擦缝</t>
  </si>
  <si>
    <t>水泥砂浆楼梯面层</t>
  </si>
  <si>
    <t>楼梯 水泥砂浆楼面（二）
1.20厚1:2水泥砂浆面层铁板赶光
2.水泥砂浆水灰比0.4~0.5结合层一道</t>
  </si>
  <si>
    <t>内墙装饰</t>
  </si>
  <si>
    <t>腻子墙面</t>
  </si>
  <si>
    <t>1.基层清理
2.满刮2mm~3mm厚腻子分遍刮平</t>
  </si>
  <si>
    <t>腻子天棚</t>
  </si>
  <si>
    <t>配电房装饰清单</t>
  </si>
  <si>
    <t>看台装饰清单</t>
  </si>
  <si>
    <t>地1 水泥砂浆地面</t>
  </si>
  <si>
    <t>1.30厚1：2.5水泥砂浆面层铁板赶光</t>
  </si>
  <si>
    <t>地3 防滑地砖无防水地面</t>
  </si>
  <si>
    <t>地3 防滑地砖无防水地面
1.8~10厚防滑地砖，干水泥擦缝
2.20厚1：3干硬性水泥砂浆结合层，表面撒水泥粉</t>
  </si>
  <si>
    <t>地4 防滑地砖有防水地面</t>
  </si>
  <si>
    <t>1. 8~10厚防滑地砖，干水泥擦缝
2．20厚1：3干硬性水泥砂浆结合层，表面撒水泥粉
3. 1.5mm厚JS－II防水涂膜，上翻H+300mm；门洞处防水层向房间内延伸300mm；管道、地漏周边300mm范围内附加1.5mm厚JS－II防水涂膜
4. 1：3水泥砂浆找坡层找坡1%坡向地漏，最薄处15厚</t>
  </si>
  <si>
    <t>踢脚1 水泥砂浆踢脚
1、6厚1：2水泥砂浆面层铁板赶光；
2、7厚1：3水泥砂浆基层；
3、13厚1：3水泥砂浆打底。
4、踢脚高120</t>
  </si>
  <si>
    <t>南大门装饰清单</t>
  </si>
  <si>
    <t>防静电架空地板楼面 
4.水泥浆水灰比0.4~0.5结合层一道；
5.20厚1:3水泥砂浆找平层；
6.150~250高成品架空防静电活动地板</t>
  </si>
  <si>
    <t>东大门装饰清单</t>
  </si>
  <si>
    <t>连廊装饰清单</t>
  </si>
  <si>
    <t>800mmX800mm 防滑地砖楼面(有防水层)</t>
  </si>
  <si>
    <t>800mmX800mm防滑地砖楼面 
1.防滑地砖地面(800X800)
2.20厚1:2干性水泥砂浆结合层，上晒1~2厚干水泥并晒清水适量
3.1.5厚P类湿铺高分子防水卷材防水层,遇墙或构筑物上翻至完成面250，阴角做R角
4.最薄处20厚1:3水泥砂浆找坡、找平层
5.水泥砂浆04-0.5结合层一道
6.1:6水泥炉渣回填</t>
  </si>
  <si>
    <t>基础连砂石换填清单</t>
  </si>
  <si>
    <t>连砂石换填</t>
  </si>
  <si>
    <t>1、包含外购料的掺拌、摊铺及碾压，人工配合进行整平；
2、摊铺厚度严格按照设计要求执行；考虑工期因素，在设计基础上增加碾压遍数，确保一次性通过静载试验；
3、高程控制由施工队伍实施。</t>
  </si>
  <si>
    <t>m³</t>
  </si>
  <si>
    <t>南大门土建清单</t>
  </si>
  <si>
    <t>基底清理</t>
  </si>
  <si>
    <t xml:space="preserve">1.清理方式：人工
2.清运土方、垃圾杂质、整平     </t>
  </si>
  <si>
    <t>基础垫层</t>
  </si>
  <si>
    <t>1.包含模板安拆、混凝土的浇筑、振捣及养护；
2.材料提供：混凝土采用商品砼，费用由甲方承担；其他周转材料、辅材及消耗性材料由乙方自采，费用包含在单价中。</t>
  </si>
  <si>
    <t>模板</t>
  </si>
  <si>
    <t>1.包含模板及支撑的加工制作、安装、拆除、清理、整理堆放、涂刷隔离剂等；
2.材料提供：模板、支撑所用材料（包括辅材及消耗性材料）均由乙方自采，费用包含在单价中。
3.超高（高支模）费用已包含在相应单价中。</t>
  </si>
  <si>
    <t>浇筑砼</t>
  </si>
  <si>
    <t>1.包含浇筑面的清理、混凝土浇筑、振捣、养护、收面等； 
2.材料提供：混凝土采用商品砼，费用由甲方承担；其他周转材料、辅材及消耗性材料由乙方自采，费用包含在单价中。
3.混凝土不分部位、不分标号（除垫层混凝土）、不分施工工艺，均在价格中综合考虑。</t>
  </si>
  <si>
    <t>钢筋</t>
  </si>
  <si>
    <t xml:space="preserve">1.包含钢筋制作、加工及安装（钢筋连接方式、钢筋的类型及级别已综合考虑）；                    
2.材料提供：主材钢筋由甲方供应，费用由甲方承担；其他辅材及消耗性材料由乙方自采，费用包含在单价中；
3.钢筋的垂直运输设备由甲方提供。    </t>
  </si>
  <si>
    <t>t</t>
  </si>
  <si>
    <t>砖砌体</t>
  </si>
  <si>
    <t>运、铺砂浆，运砖，，砌砖、铁件等预埋件安装。</t>
  </si>
  <si>
    <t>抹灰</t>
  </si>
  <si>
    <t>M10#厚普通砂浆抹灰（含铁丝网加固）</t>
  </si>
  <si>
    <t>满堂脚手架</t>
  </si>
  <si>
    <t>1.材料提供：脚手架管、扣件、顶托、支撑等所有材料（包含辅材及消耗性材料）均由乙方自采，费用包含在单价中；
2.脚手架的搭拆、材料的装车卸货、倒运、垂直运输、租金已包含在单价中；
3、按搭设的水平投影面积计算。</t>
  </si>
  <si>
    <t>外双排架</t>
  </si>
  <si>
    <t>1.材料提供：脚手架管、扣件、顶托、支撑等所有材料（包含辅材及消耗性材料）均由乙方自采，费用包含在单价中；
2.脚手架的搭拆、材料的装车卸货、倒运、垂直运输、租金已包含在单价中；
3、按大门的垂直投影面积计算。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</si>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</sst>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1" fillId="3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5" fillId="2" borderId="2" xfId="0" applyFont="1" applyFill="1" applyBorder="1" applyAlignment="1">
      <alignment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2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3"/>
  <sheetViews>
    <sheetView tabSelected="1" view="pageBreakPreview" zoomScaleNormal="55" workbookViewId="0">
      <pane ySplit="2" topLeftCell="A209" activePane="bottomLeft" state="frozen"/>
      <selection/>
      <selection pane="bottomLeft" activeCell="A215" sqref="$A215:$XFD215"/>
    </sheetView>
  </sheetViews>
  <sheetFormatPr defaultColWidth="8.90740740740741" defaultRowHeight="14.4"/>
  <cols>
    <col min="1" max="1" width="6" style="5" customWidth="1"/>
    <col min="2" max="2" width="25.1759259259259" style="6" customWidth="1"/>
    <col min="3" max="3" width="61.1759259259259" style="7" customWidth="1"/>
    <col min="4" max="4" width="6" style="5" customWidth="1"/>
    <col min="5" max="5" width="11" style="5" customWidth="1"/>
    <col min="6" max="7" width="14.3611111111111" style="5" customWidth="1"/>
    <col min="8" max="8" width="12.3611111111111" style="7" customWidth="1"/>
    <col min="9" max="9" width="12.9074074074074" style="7"/>
    <col min="10" max="16384" width="8.90740740740741" style="7"/>
  </cols>
  <sheetData>
    <row r="1" ht="34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ht="32.5" customHeight="1" spans="1:8">
      <c r="A2" s="9" t="s">
        <v>1</v>
      </c>
      <c r="B2" s="10" t="s">
        <v>2</v>
      </c>
      <c r="C2" s="9" t="s">
        <v>3</v>
      </c>
      <c r="D2" s="9" t="s">
        <v>4</v>
      </c>
      <c r="E2" s="9" t="s">
        <v>5</v>
      </c>
      <c r="F2" s="11" t="s">
        <v>6</v>
      </c>
      <c r="G2" s="11" t="s">
        <v>7</v>
      </c>
      <c r="H2" s="9" t="s">
        <v>8</v>
      </c>
    </row>
    <row r="3" ht="25" customHeight="1" spans="1:8">
      <c r="A3" s="12" t="s">
        <v>9</v>
      </c>
      <c r="B3" s="13"/>
      <c r="C3" s="13"/>
      <c r="D3" s="13"/>
      <c r="E3" s="13"/>
      <c r="F3" s="13"/>
      <c r="G3" s="13"/>
      <c r="H3" s="14"/>
    </row>
    <row r="4" ht="58.5" customHeight="1" spans="1:8">
      <c r="A4" s="15">
        <v>1</v>
      </c>
      <c r="B4" s="16" t="s">
        <v>10</v>
      </c>
      <c r="C4" s="16" t="s">
        <v>11</v>
      </c>
      <c r="D4" s="15" t="s">
        <v>12</v>
      </c>
      <c r="E4" s="17">
        <v>61.11</v>
      </c>
      <c r="F4" s="17">
        <v>25</v>
      </c>
      <c r="G4" s="18">
        <f>ROUND(F4*E4,2)</f>
        <v>1527.75</v>
      </c>
      <c r="H4" s="19"/>
    </row>
    <row r="5" ht="72.5" customHeight="1" spans="1:8">
      <c r="A5" s="15">
        <v>2</v>
      </c>
      <c r="B5" s="20" t="s">
        <v>13</v>
      </c>
      <c r="C5" s="20" t="s">
        <v>14</v>
      </c>
      <c r="D5" s="21" t="s">
        <v>12</v>
      </c>
      <c r="E5" s="22">
        <v>6.48</v>
      </c>
      <c r="F5" s="22">
        <v>50</v>
      </c>
      <c r="G5" s="18">
        <f t="shared" ref="G5:G21" si="0">ROUND(F5*E5,2)</f>
        <v>324</v>
      </c>
      <c r="H5" s="23"/>
    </row>
    <row r="6" ht="73" customHeight="1" spans="1:8">
      <c r="A6" s="15">
        <v>3</v>
      </c>
      <c r="B6" s="20" t="s">
        <v>15</v>
      </c>
      <c r="C6" s="20" t="s">
        <v>16</v>
      </c>
      <c r="D6" s="21" t="s">
        <v>12</v>
      </c>
      <c r="E6" s="22">
        <f>6289.63+400.7-208.36-6.48</f>
        <v>6475.49</v>
      </c>
      <c r="F6" s="22">
        <v>52</v>
      </c>
      <c r="G6" s="18">
        <f t="shared" si="0"/>
        <v>336725.48</v>
      </c>
      <c r="H6" s="23"/>
    </row>
    <row r="7" ht="73" customHeight="1" spans="1:8">
      <c r="A7" s="15">
        <v>4</v>
      </c>
      <c r="B7" s="16" t="s">
        <v>17</v>
      </c>
      <c r="C7" s="16" t="s">
        <v>18</v>
      </c>
      <c r="D7" s="15" t="s">
        <v>12</v>
      </c>
      <c r="E7" s="17">
        <v>208.36</v>
      </c>
      <c r="F7" s="17">
        <v>55</v>
      </c>
      <c r="G7" s="18">
        <f t="shared" si="0"/>
        <v>11459.8</v>
      </c>
      <c r="H7" s="19"/>
    </row>
    <row r="8" s="1" customFormat="1" ht="93" customHeight="1" spans="1:9">
      <c r="A8" s="18">
        <v>5</v>
      </c>
      <c r="B8" s="24" t="s">
        <v>19</v>
      </c>
      <c r="C8" s="24" t="s">
        <v>20</v>
      </c>
      <c r="D8" s="18" t="s">
        <v>12</v>
      </c>
      <c r="E8" s="25">
        <v>301.52</v>
      </c>
      <c r="F8" s="18">
        <v>55</v>
      </c>
      <c r="G8" s="18">
        <f t="shared" si="0"/>
        <v>16583.6</v>
      </c>
      <c r="H8" s="26"/>
      <c r="I8" s="7"/>
    </row>
    <row r="9" ht="156" spans="1:8">
      <c r="A9" s="15">
        <v>6</v>
      </c>
      <c r="B9" s="20" t="s">
        <v>21</v>
      </c>
      <c r="C9" s="20" t="s">
        <v>22</v>
      </c>
      <c r="D9" s="21" t="s">
        <v>12</v>
      </c>
      <c r="E9" s="22">
        <v>314.94</v>
      </c>
      <c r="F9" s="22">
        <v>85</v>
      </c>
      <c r="G9" s="18">
        <f t="shared" si="0"/>
        <v>26769.9</v>
      </c>
      <c r="H9" s="23"/>
    </row>
    <row r="10" ht="96.5" customHeight="1" spans="1:8">
      <c r="A10" s="15">
        <v>7</v>
      </c>
      <c r="B10" s="20" t="s">
        <v>23</v>
      </c>
      <c r="C10" s="20" t="s">
        <v>24</v>
      </c>
      <c r="D10" s="21" t="s">
        <v>12</v>
      </c>
      <c r="E10" s="22">
        <v>695.39</v>
      </c>
      <c r="F10" s="22">
        <v>43</v>
      </c>
      <c r="G10" s="18">
        <f t="shared" si="0"/>
        <v>29901.77</v>
      </c>
      <c r="H10" s="23"/>
    </row>
    <row r="11" ht="61.5" customHeight="1" spans="1:8">
      <c r="A11" s="15">
        <v>8</v>
      </c>
      <c r="B11" s="16" t="s">
        <v>25</v>
      </c>
      <c r="C11" s="16" t="s">
        <v>26</v>
      </c>
      <c r="D11" s="15" t="s">
        <v>12</v>
      </c>
      <c r="E11" s="17">
        <f>169.88</f>
        <v>169.88</v>
      </c>
      <c r="F11" s="17">
        <v>65</v>
      </c>
      <c r="G11" s="18">
        <f t="shared" si="0"/>
        <v>11042.2</v>
      </c>
      <c r="H11" s="19"/>
    </row>
    <row r="12" ht="50.5" customHeight="1" spans="1:8">
      <c r="A12" s="15">
        <v>9</v>
      </c>
      <c r="B12" s="16" t="s">
        <v>27</v>
      </c>
      <c r="C12" s="16" t="s">
        <v>28</v>
      </c>
      <c r="D12" s="15" t="s">
        <v>12</v>
      </c>
      <c r="E12" s="17">
        <v>1619.19</v>
      </c>
      <c r="F12" s="17">
        <v>21</v>
      </c>
      <c r="G12" s="18">
        <f t="shared" si="0"/>
        <v>34002.99</v>
      </c>
      <c r="H12" s="19"/>
    </row>
    <row r="13" ht="25" customHeight="1" spans="1:8">
      <c r="A13" s="13" t="s">
        <v>29</v>
      </c>
      <c r="B13" s="13"/>
      <c r="C13" s="13"/>
      <c r="D13" s="13"/>
      <c r="E13" s="13"/>
      <c r="F13" s="13"/>
      <c r="G13" s="13"/>
      <c r="H13" s="13"/>
    </row>
    <row r="14" ht="96.5" customHeight="1" spans="1:8">
      <c r="A14" s="15">
        <v>1</v>
      </c>
      <c r="B14" s="16" t="s">
        <v>30</v>
      </c>
      <c r="C14" s="16" t="s">
        <v>31</v>
      </c>
      <c r="D14" s="15" t="s">
        <v>12</v>
      </c>
      <c r="E14" s="17">
        <f>1157.36</f>
        <v>1157.36</v>
      </c>
      <c r="F14" s="18">
        <v>70</v>
      </c>
      <c r="G14" s="18">
        <f t="shared" si="0"/>
        <v>81015.2</v>
      </c>
      <c r="H14" s="19"/>
    </row>
    <row r="15" s="1" customFormat="1" ht="84" spans="1:9">
      <c r="A15" s="18">
        <v>2</v>
      </c>
      <c r="B15" s="24" t="s">
        <v>32</v>
      </c>
      <c r="C15" s="24" t="s">
        <v>33</v>
      </c>
      <c r="D15" s="18" t="s">
        <v>12</v>
      </c>
      <c r="E15" s="25">
        <v>3538.23</v>
      </c>
      <c r="F15" s="17">
        <v>52</v>
      </c>
      <c r="G15" s="18">
        <f t="shared" si="0"/>
        <v>183987.96</v>
      </c>
      <c r="H15" s="24"/>
      <c r="I15" s="7"/>
    </row>
    <row r="16" ht="45.5" customHeight="1" spans="1:8">
      <c r="A16" s="15">
        <v>3</v>
      </c>
      <c r="B16" s="16" t="s">
        <v>34</v>
      </c>
      <c r="C16" s="16" t="s">
        <v>35</v>
      </c>
      <c r="D16" s="15" t="s">
        <v>12</v>
      </c>
      <c r="E16" s="17">
        <v>9160.48</v>
      </c>
      <c r="F16" s="17">
        <v>23</v>
      </c>
      <c r="G16" s="18">
        <f t="shared" si="0"/>
        <v>210691.04</v>
      </c>
      <c r="H16" s="19"/>
    </row>
    <row r="17" ht="60.5" customHeight="1" spans="1:8">
      <c r="A17" s="15">
        <v>4</v>
      </c>
      <c r="B17" s="16" t="s">
        <v>36</v>
      </c>
      <c r="C17" s="16" t="s">
        <v>37</v>
      </c>
      <c r="D17" s="15" t="s">
        <v>12</v>
      </c>
      <c r="E17" s="17">
        <v>476.32</v>
      </c>
      <c r="F17" s="17">
        <v>15</v>
      </c>
      <c r="G17" s="18">
        <f t="shared" si="0"/>
        <v>7144.8</v>
      </c>
      <c r="H17" s="19"/>
    </row>
    <row r="18" ht="25" customHeight="1" spans="1:8">
      <c r="A18" s="12" t="s">
        <v>38</v>
      </c>
      <c r="B18" s="13"/>
      <c r="C18" s="13"/>
      <c r="D18" s="13"/>
      <c r="E18" s="13"/>
      <c r="F18" s="13"/>
      <c r="G18" s="13"/>
      <c r="H18" s="14"/>
    </row>
    <row r="19" ht="60" customHeight="1" spans="1:8">
      <c r="A19" s="15">
        <v>1</v>
      </c>
      <c r="B19" s="16" t="s">
        <v>39</v>
      </c>
      <c r="C19" s="16" t="s">
        <v>40</v>
      </c>
      <c r="D19" s="15" t="s">
        <v>12</v>
      </c>
      <c r="E19" s="17">
        <v>317</v>
      </c>
      <c r="F19" s="17">
        <v>35</v>
      </c>
      <c r="G19" s="18">
        <f t="shared" si="0"/>
        <v>11095</v>
      </c>
      <c r="H19" s="19"/>
    </row>
    <row r="20" ht="152" customHeight="1" spans="1:8">
      <c r="A20" s="15">
        <v>2</v>
      </c>
      <c r="B20" s="16" t="s">
        <v>41</v>
      </c>
      <c r="C20" s="16" t="s">
        <v>42</v>
      </c>
      <c r="D20" s="15" t="s">
        <v>12</v>
      </c>
      <c r="E20" s="17">
        <v>7386.1</v>
      </c>
      <c r="F20" s="17">
        <v>40</v>
      </c>
      <c r="G20" s="18">
        <f t="shared" si="0"/>
        <v>295444</v>
      </c>
      <c r="H20" s="19"/>
    </row>
    <row r="21" ht="38.5" customHeight="1" spans="1:8">
      <c r="A21" s="15">
        <v>3</v>
      </c>
      <c r="B21" s="16" t="s">
        <v>43</v>
      </c>
      <c r="C21" s="16" t="s">
        <v>44</v>
      </c>
      <c r="D21" s="15" t="s">
        <v>12</v>
      </c>
      <c r="E21" s="17">
        <f>208.36*1.3</f>
        <v>270.868</v>
      </c>
      <c r="F21" s="17">
        <v>24</v>
      </c>
      <c r="G21" s="18">
        <f t="shared" si="0"/>
        <v>6500.83</v>
      </c>
      <c r="H21" s="19"/>
    </row>
    <row r="22" s="2" customFormat="1" ht="38.5" customHeight="1" spans="1:8">
      <c r="A22" s="9" t="s">
        <v>45</v>
      </c>
      <c r="B22" s="9"/>
      <c r="C22" s="9"/>
      <c r="D22" s="9" t="s">
        <v>46</v>
      </c>
      <c r="E22" s="27">
        <f>SUM(G4:G12,G14:G17,G19:G21)</f>
        <v>1264216.32</v>
      </c>
      <c r="F22" s="9"/>
      <c r="G22" s="9"/>
      <c r="H22" s="28"/>
    </row>
    <row r="23" ht="33" customHeight="1" spans="1:8">
      <c r="A23" s="8" t="s">
        <v>47</v>
      </c>
      <c r="B23" s="8"/>
      <c r="C23" s="8"/>
      <c r="D23" s="8"/>
      <c r="E23" s="8"/>
      <c r="F23" s="8"/>
      <c r="G23" s="8"/>
      <c r="H23" s="8"/>
    </row>
    <row r="24" ht="32.5" customHeight="1" spans="1:8">
      <c r="A24" s="9" t="s">
        <v>1</v>
      </c>
      <c r="B24" s="10" t="s">
        <v>2</v>
      </c>
      <c r="C24" s="9" t="s">
        <v>3</v>
      </c>
      <c r="D24" s="9" t="s">
        <v>4</v>
      </c>
      <c r="E24" s="9" t="s">
        <v>5</v>
      </c>
      <c r="F24" s="11" t="s">
        <v>6</v>
      </c>
      <c r="G24" s="11" t="s">
        <v>7</v>
      </c>
      <c r="H24" s="9" t="s">
        <v>8</v>
      </c>
    </row>
    <row r="25" ht="25" customHeight="1" spans="1:8">
      <c r="A25" s="12" t="s">
        <v>9</v>
      </c>
      <c r="B25" s="13"/>
      <c r="C25" s="13"/>
      <c r="D25" s="13"/>
      <c r="E25" s="13"/>
      <c r="F25" s="13"/>
      <c r="G25" s="13"/>
      <c r="H25" s="14"/>
    </row>
    <row r="26" ht="60.5" customHeight="1" spans="1:8">
      <c r="A26" s="15">
        <v>1</v>
      </c>
      <c r="B26" s="16" t="s">
        <v>10</v>
      </c>
      <c r="C26" s="16" t="s">
        <v>11</v>
      </c>
      <c r="D26" s="15" t="s">
        <v>12</v>
      </c>
      <c r="E26" s="17">
        <f>20.25+81.01</f>
        <v>101.26</v>
      </c>
      <c r="F26" s="17">
        <v>25</v>
      </c>
      <c r="G26" s="18">
        <f t="shared" ref="G26:G44" si="1">ROUND(F26*E26,2)</f>
        <v>2531.5</v>
      </c>
      <c r="H26" s="19"/>
    </row>
    <row r="27" ht="69" customHeight="1" spans="1:8">
      <c r="A27" s="15">
        <v>2</v>
      </c>
      <c r="B27" s="20" t="s">
        <v>13</v>
      </c>
      <c r="C27" s="20" t="s">
        <v>14</v>
      </c>
      <c r="D27" s="21" t="s">
        <v>12</v>
      </c>
      <c r="E27" s="22">
        <f>7.02</f>
        <v>7.02</v>
      </c>
      <c r="F27" s="22">
        <v>50</v>
      </c>
      <c r="G27" s="18">
        <f t="shared" si="1"/>
        <v>351</v>
      </c>
      <c r="H27" s="23"/>
    </row>
    <row r="28" ht="76" customHeight="1" spans="1:8">
      <c r="A28" s="15">
        <v>3</v>
      </c>
      <c r="B28" s="20" t="s">
        <v>15</v>
      </c>
      <c r="C28" s="20" t="s">
        <v>16</v>
      </c>
      <c r="D28" s="21" t="s">
        <v>12</v>
      </c>
      <c r="E28" s="22">
        <f>2027.55+7778.04-450.78</f>
        <v>9354.81</v>
      </c>
      <c r="F28" s="22">
        <v>52</v>
      </c>
      <c r="G28" s="18">
        <f t="shared" si="1"/>
        <v>486450.12</v>
      </c>
      <c r="H28" s="23"/>
    </row>
    <row r="29" ht="74" customHeight="1" spans="1:8">
      <c r="A29" s="15">
        <v>4</v>
      </c>
      <c r="B29" s="16" t="s">
        <v>17</v>
      </c>
      <c r="C29" s="16" t="s">
        <v>18</v>
      </c>
      <c r="D29" s="15" t="s">
        <v>12</v>
      </c>
      <c r="E29" s="17">
        <v>450.78</v>
      </c>
      <c r="F29" s="17">
        <v>55</v>
      </c>
      <c r="G29" s="18">
        <f t="shared" si="1"/>
        <v>24792.9</v>
      </c>
      <c r="H29" s="19"/>
    </row>
    <row r="30" ht="163.5" customHeight="1" spans="1:8">
      <c r="A30" s="15">
        <v>5</v>
      </c>
      <c r="B30" s="20" t="s">
        <v>21</v>
      </c>
      <c r="C30" s="20" t="s">
        <v>22</v>
      </c>
      <c r="D30" s="21" t="s">
        <v>12</v>
      </c>
      <c r="E30" s="22">
        <f>158.46+636.16</f>
        <v>794.62</v>
      </c>
      <c r="F30" s="22">
        <v>85</v>
      </c>
      <c r="G30" s="18">
        <f t="shared" si="1"/>
        <v>67542.7</v>
      </c>
      <c r="H30" s="23"/>
    </row>
    <row r="31" ht="61" customHeight="1" spans="1:8">
      <c r="A31" s="15">
        <v>6</v>
      </c>
      <c r="B31" s="16" t="s">
        <v>25</v>
      </c>
      <c r="C31" s="16" t="s">
        <v>26</v>
      </c>
      <c r="D31" s="15" t="s">
        <v>12</v>
      </c>
      <c r="E31" s="17">
        <v>160.08</v>
      </c>
      <c r="F31" s="17">
        <v>65</v>
      </c>
      <c r="G31" s="18">
        <f t="shared" si="1"/>
        <v>10405.2</v>
      </c>
      <c r="H31" s="19"/>
    </row>
    <row r="32" ht="58.5" customHeight="1" spans="1:8">
      <c r="A32" s="15">
        <v>7</v>
      </c>
      <c r="B32" s="16" t="s">
        <v>27</v>
      </c>
      <c r="C32" s="16" t="s">
        <v>28</v>
      </c>
      <c r="D32" s="15" t="s">
        <v>12</v>
      </c>
      <c r="E32" s="17">
        <v>5579.46</v>
      </c>
      <c r="F32" s="17">
        <v>21</v>
      </c>
      <c r="G32" s="18">
        <f t="shared" si="1"/>
        <v>117168.66</v>
      </c>
      <c r="H32" s="19"/>
    </row>
    <row r="33" ht="58.5" customHeight="1" spans="1:8">
      <c r="A33" s="15">
        <v>8</v>
      </c>
      <c r="B33" s="16" t="s">
        <v>48</v>
      </c>
      <c r="C33" s="16" t="s">
        <v>49</v>
      </c>
      <c r="D33" s="29" t="s">
        <v>50</v>
      </c>
      <c r="E33" s="17">
        <v>6.96</v>
      </c>
      <c r="F33" s="17">
        <v>400</v>
      </c>
      <c r="G33" s="18">
        <f t="shared" si="1"/>
        <v>2784</v>
      </c>
      <c r="H33" s="19"/>
    </row>
    <row r="34" ht="58.5" customHeight="1" spans="1:8">
      <c r="A34" s="15">
        <v>9</v>
      </c>
      <c r="B34" s="16" t="s">
        <v>48</v>
      </c>
      <c r="C34" s="16" t="s">
        <v>51</v>
      </c>
      <c r="D34" s="29" t="s">
        <v>50</v>
      </c>
      <c r="E34" s="17">
        <v>37.55</v>
      </c>
      <c r="F34" s="17">
        <v>120</v>
      </c>
      <c r="G34" s="18">
        <f t="shared" si="1"/>
        <v>4506</v>
      </c>
      <c r="H34" s="19"/>
    </row>
    <row r="35" ht="58.5" customHeight="1" spans="1:8">
      <c r="A35" s="15">
        <v>10</v>
      </c>
      <c r="B35" s="16" t="s">
        <v>48</v>
      </c>
      <c r="C35" s="16" t="s">
        <v>52</v>
      </c>
      <c r="D35" s="29" t="s">
        <v>50</v>
      </c>
      <c r="E35" s="17">
        <v>18.78</v>
      </c>
      <c r="F35" s="17">
        <v>190</v>
      </c>
      <c r="G35" s="18">
        <f t="shared" si="1"/>
        <v>3568.2</v>
      </c>
      <c r="H35" s="19"/>
    </row>
    <row r="36" ht="25" customHeight="1" spans="1:8">
      <c r="A36" s="13" t="s">
        <v>29</v>
      </c>
      <c r="B36" s="13"/>
      <c r="C36" s="13"/>
      <c r="D36" s="13"/>
      <c r="E36" s="13"/>
      <c r="F36" s="13"/>
      <c r="G36" s="13"/>
      <c r="H36" s="13"/>
    </row>
    <row r="37" ht="98.5" customHeight="1" spans="1:8">
      <c r="A37" s="15">
        <v>1</v>
      </c>
      <c r="B37" s="16" t="s">
        <v>30</v>
      </c>
      <c r="C37" s="16" t="s">
        <v>31</v>
      </c>
      <c r="D37" s="15" t="s">
        <v>12</v>
      </c>
      <c r="E37" s="17">
        <v>2668.61</v>
      </c>
      <c r="F37" s="17">
        <v>70</v>
      </c>
      <c r="G37" s="18">
        <f t="shared" si="1"/>
        <v>186802.7</v>
      </c>
      <c r="H37" s="19"/>
    </row>
    <row r="38" ht="102" customHeight="1" spans="1:8">
      <c r="A38" s="15">
        <v>2</v>
      </c>
      <c r="B38" s="16" t="s">
        <v>32</v>
      </c>
      <c r="C38" s="16" t="s">
        <v>33</v>
      </c>
      <c r="D38" s="15" t="s">
        <v>12</v>
      </c>
      <c r="E38" s="17">
        <v>5811.59</v>
      </c>
      <c r="F38" s="17">
        <v>52</v>
      </c>
      <c r="G38" s="18">
        <f t="shared" si="1"/>
        <v>302202.68</v>
      </c>
      <c r="H38" s="19"/>
    </row>
    <row r="39" ht="58" customHeight="1" spans="1:8">
      <c r="A39" s="15">
        <v>3</v>
      </c>
      <c r="B39" s="16" t="s">
        <v>34</v>
      </c>
      <c r="C39" s="16" t="s">
        <v>35</v>
      </c>
      <c r="D39" s="15" t="s">
        <v>12</v>
      </c>
      <c r="E39" s="17">
        <v>10487.49</v>
      </c>
      <c r="F39" s="17">
        <v>23</v>
      </c>
      <c r="G39" s="18">
        <f t="shared" si="1"/>
        <v>241212.27</v>
      </c>
      <c r="H39" s="19"/>
    </row>
    <row r="40" ht="67" customHeight="1" spans="1:8">
      <c r="A40" s="15">
        <v>4</v>
      </c>
      <c r="B40" s="16" t="s">
        <v>36</v>
      </c>
      <c r="C40" s="16" t="s">
        <v>37</v>
      </c>
      <c r="D40" s="15" t="s">
        <v>12</v>
      </c>
      <c r="E40" s="17">
        <v>538.98</v>
      </c>
      <c r="F40" s="17">
        <v>15</v>
      </c>
      <c r="G40" s="18">
        <f t="shared" si="1"/>
        <v>8084.7</v>
      </c>
      <c r="H40" s="19"/>
    </row>
    <row r="41" ht="25" customHeight="1" spans="1:8">
      <c r="A41" s="12" t="s">
        <v>38</v>
      </c>
      <c r="B41" s="13"/>
      <c r="C41" s="13"/>
      <c r="D41" s="13"/>
      <c r="E41" s="13"/>
      <c r="F41" s="13"/>
      <c r="G41" s="13"/>
      <c r="H41" s="14"/>
    </row>
    <row r="42" ht="80" customHeight="1" spans="1:8">
      <c r="A42" s="15">
        <v>1</v>
      </c>
      <c r="B42" s="16" t="s">
        <v>39</v>
      </c>
      <c r="C42" s="16" t="s">
        <v>40</v>
      </c>
      <c r="D42" s="15" t="s">
        <v>12</v>
      </c>
      <c r="E42" s="17">
        <v>800.4</v>
      </c>
      <c r="F42" s="17">
        <v>35</v>
      </c>
      <c r="G42" s="18">
        <f t="shared" si="1"/>
        <v>28014</v>
      </c>
      <c r="H42" s="19"/>
    </row>
    <row r="43" ht="142" customHeight="1" spans="1:8">
      <c r="A43" s="15">
        <v>2</v>
      </c>
      <c r="B43" s="16" t="s">
        <v>41</v>
      </c>
      <c r="C43" s="16" t="s">
        <v>42</v>
      </c>
      <c r="D43" s="15" t="s">
        <v>12</v>
      </c>
      <c r="E43" s="17">
        <v>9821.68</v>
      </c>
      <c r="F43" s="17">
        <v>40</v>
      </c>
      <c r="G43" s="18">
        <f t="shared" si="1"/>
        <v>392867.2</v>
      </c>
      <c r="H43" s="19"/>
    </row>
    <row r="44" ht="62" customHeight="1" spans="1:8">
      <c r="A44" s="15">
        <v>3</v>
      </c>
      <c r="B44" s="16" t="s">
        <v>43</v>
      </c>
      <c r="C44" s="16" t="s">
        <v>44</v>
      </c>
      <c r="D44" s="15" t="s">
        <v>12</v>
      </c>
      <c r="E44" s="17">
        <f>450.78*1.3</f>
        <v>586.014</v>
      </c>
      <c r="F44" s="17">
        <v>24</v>
      </c>
      <c r="G44" s="18">
        <f t="shared" si="1"/>
        <v>14064.34</v>
      </c>
      <c r="H44" s="19"/>
    </row>
    <row r="45" s="2" customFormat="1" ht="38.5" customHeight="1" spans="1:8">
      <c r="A45" s="9" t="s">
        <v>45</v>
      </c>
      <c r="B45" s="9"/>
      <c r="C45" s="9"/>
      <c r="D45" s="9" t="s">
        <v>46</v>
      </c>
      <c r="E45" s="27">
        <f>SUM(G26:G35,G37:G40,G42:G44)</f>
        <v>1893348.17</v>
      </c>
      <c r="F45" s="9"/>
      <c r="G45" s="9"/>
      <c r="H45" s="28"/>
    </row>
    <row r="46" ht="33" customHeight="1" spans="1:8">
      <c r="A46" s="8" t="s">
        <v>53</v>
      </c>
      <c r="B46" s="8"/>
      <c r="C46" s="8"/>
      <c r="D46" s="8"/>
      <c r="E46" s="8"/>
      <c r="F46" s="8"/>
      <c r="G46" s="8"/>
      <c r="H46" s="8"/>
    </row>
    <row r="47" ht="32.5" customHeight="1" spans="1:8">
      <c r="A47" s="9" t="s">
        <v>1</v>
      </c>
      <c r="B47" s="10" t="s">
        <v>2</v>
      </c>
      <c r="C47" s="9" t="s">
        <v>3</v>
      </c>
      <c r="D47" s="9" t="s">
        <v>4</v>
      </c>
      <c r="E47" s="9" t="s">
        <v>5</v>
      </c>
      <c r="F47" s="11" t="s">
        <v>6</v>
      </c>
      <c r="G47" s="11" t="s">
        <v>7</v>
      </c>
      <c r="H47" s="9" t="s">
        <v>8</v>
      </c>
    </row>
    <row r="48" ht="25" customHeight="1" spans="1:8">
      <c r="A48" s="12" t="s">
        <v>9</v>
      </c>
      <c r="B48" s="13"/>
      <c r="C48" s="13"/>
      <c r="D48" s="13"/>
      <c r="E48" s="13"/>
      <c r="F48" s="13"/>
      <c r="G48" s="13"/>
      <c r="H48" s="14"/>
    </row>
    <row r="49" ht="63" customHeight="1" spans="1:8">
      <c r="A49" s="15">
        <v>1</v>
      </c>
      <c r="B49" s="16" t="s">
        <v>10</v>
      </c>
      <c r="C49" s="16" t="s">
        <v>11</v>
      </c>
      <c r="D49" s="15" t="s">
        <v>12</v>
      </c>
      <c r="E49" s="17">
        <f>20.25+80.98</f>
        <v>101.23</v>
      </c>
      <c r="F49" s="17">
        <v>25</v>
      </c>
      <c r="G49" s="18">
        <f t="shared" ref="G49:G67" si="2">ROUND(F49*E49,2)</f>
        <v>2530.75</v>
      </c>
      <c r="H49" s="19"/>
    </row>
    <row r="50" ht="75" customHeight="1" spans="1:8">
      <c r="A50" s="15">
        <v>2</v>
      </c>
      <c r="B50" s="20" t="s">
        <v>13</v>
      </c>
      <c r="C50" s="20" t="s">
        <v>14</v>
      </c>
      <c r="D50" s="21" t="s">
        <v>12</v>
      </c>
      <c r="E50" s="22">
        <f>7.02</f>
        <v>7.02</v>
      </c>
      <c r="F50" s="22">
        <v>50</v>
      </c>
      <c r="G50" s="18">
        <f t="shared" si="2"/>
        <v>351</v>
      </c>
      <c r="H50" s="23"/>
    </row>
    <row r="51" ht="71.5" customHeight="1" spans="1:8">
      <c r="A51" s="15">
        <v>3</v>
      </c>
      <c r="B51" s="20" t="s">
        <v>15</v>
      </c>
      <c r="C51" s="20" t="s">
        <v>16</v>
      </c>
      <c r="D51" s="21" t="s">
        <v>12</v>
      </c>
      <c r="E51" s="22">
        <f>2041.13+7334.43</f>
        <v>9375.56</v>
      </c>
      <c r="F51" s="22">
        <v>52</v>
      </c>
      <c r="G51" s="18">
        <f t="shared" si="2"/>
        <v>487529.12</v>
      </c>
      <c r="H51" s="23"/>
    </row>
    <row r="52" ht="75" customHeight="1" spans="1:8">
      <c r="A52" s="15">
        <v>4</v>
      </c>
      <c r="B52" s="16" t="s">
        <v>17</v>
      </c>
      <c r="C52" s="16" t="s">
        <v>18</v>
      </c>
      <c r="D52" s="15" t="s">
        <v>12</v>
      </c>
      <c r="E52" s="17">
        <v>450.78</v>
      </c>
      <c r="F52" s="17">
        <v>55</v>
      </c>
      <c r="G52" s="18">
        <f t="shared" si="2"/>
        <v>24792.9</v>
      </c>
      <c r="H52" s="19"/>
    </row>
    <row r="53" ht="162.5" customHeight="1" spans="1:8">
      <c r="A53" s="15">
        <v>5</v>
      </c>
      <c r="B53" s="20" t="s">
        <v>21</v>
      </c>
      <c r="C53" s="20" t="s">
        <v>22</v>
      </c>
      <c r="D53" s="21" t="s">
        <v>12</v>
      </c>
      <c r="E53" s="22">
        <f>148.67+636.21</f>
        <v>784.88</v>
      </c>
      <c r="F53" s="22">
        <v>85</v>
      </c>
      <c r="G53" s="18">
        <f t="shared" si="2"/>
        <v>66714.8</v>
      </c>
      <c r="H53" s="23"/>
    </row>
    <row r="54" ht="60" customHeight="1" spans="1:8">
      <c r="A54" s="15">
        <v>6</v>
      </c>
      <c r="B54" s="16" t="s">
        <v>25</v>
      </c>
      <c r="C54" s="16" t="s">
        <v>26</v>
      </c>
      <c r="D54" s="15" t="s">
        <v>12</v>
      </c>
      <c r="E54" s="17">
        <v>121.28</v>
      </c>
      <c r="F54" s="17">
        <v>65</v>
      </c>
      <c r="G54" s="18">
        <f t="shared" si="2"/>
        <v>7883.2</v>
      </c>
      <c r="H54" s="19"/>
    </row>
    <row r="55" ht="58.5" customHeight="1" spans="1:8">
      <c r="A55" s="15">
        <v>7</v>
      </c>
      <c r="B55" s="16" t="s">
        <v>27</v>
      </c>
      <c r="C55" s="16" t="s">
        <v>28</v>
      </c>
      <c r="D55" s="15" t="s">
        <v>12</v>
      </c>
      <c r="E55" s="17">
        <v>5473.74</v>
      </c>
      <c r="F55" s="17">
        <v>21</v>
      </c>
      <c r="G55" s="18">
        <f t="shared" si="2"/>
        <v>114948.54</v>
      </c>
      <c r="H55" s="19"/>
    </row>
    <row r="56" ht="58.5" customHeight="1" spans="1:8">
      <c r="A56" s="15">
        <v>8</v>
      </c>
      <c r="B56" s="16" t="s">
        <v>48</v>
      </c>
      <c r="C56" s="16" t="s">
        <v>49</v>
      </c>
      <c r="D56" s="29" t="s">
        <v>50</v>
      </c>
      <c r="E56" s="17">
        <v>6.96</v>
      </c>
      <c r="F56" s="17">
        <v>400</v>
      </c>
      <c r="G56" s="18">
        <f t="shared" si="2"/>
        <v>2784</v>
      </c>
      <c r="H56" s="19"/>
    </row>
    <row r="57" ht="58.5" customHeight="1" spans="1:8">
      <c r="A57" s="15">
        <v>9</v>
      </c>
      <c r="B57" s="16" t="s">
        <v>48</v>
      </c>
      <c r="C57" s="16" t="s">
        <v>51</v>
      </c>
      <c r="D57" s="29" t="s">
        <v>50</v>
      </c>
      <c r="E57" s="17">
        <v>37.55</v>
      </c>
      <c r="F57" s="17">
        <v>120</v>
      </c>
      <c r="G57" s="18">
        <f t="shared" si="2"/>
        <v>4506</v>
      </c>
      <c r="H57" s="19"/>
    </row>
    <row r="58" ht="58.5" customHeight="1" spans="1:8">
      <c r="A58" s="15">
        <v>10</v>
      </c>
      <c r="B58" s="16" t="s">
        <v>48</v>
      </c>
      <c r="C58" s="16" t="s">
        <v>52</v>
      </c>
      <c r="D58" s="29" t="s">
        <v>50</v>
      </c>
      <c r="E58" s="17">
        <v>18.78</v>
      </c>
      <c r="F58" s="17">
        <v>190</v>
      </c>
      <c r="G58" s="18">
        <f t="shared" si="2"/>
        <v>3568.2</v>
      </c>
      <c r="H58" s="19"/>
    </row>
    <row r="59" ht="25" customHeight="1" spans="1:8">
      <c r="A59" s="13" t="s">
        <v>29</v>
      </c>
      <c r="B59" s="13"/>
      <c r="C59" s="13"/>
      <c r="D59" s="13"/>
      <c r="E59" s="13"/>
      <c r="F59" s="13"/>
      <c r="G59" s="13"/>
      <c r="H59" s="13"/>
    </row>
    <row r="60" ht="101" customHeight="1" spans="1:8">
      <c r="A60" s="15">
        <v>1</v>
      </c>
      <c r="B60" s="16" t="s">
        <v>30</v>
      </c>
      <c r="C60" s="16" t="s">
        <v>31</v>
      </c>
      <c r="D60" s="15" t="s">
        <v>12</v>
      </c>
      <c r="E60" s="17">
        <v>2511.1</v>
      </c>
      <c r="F60" s="17">
        <v>70</v>
      </c>
      <c r="G60" s="18">
        <f t="shared" si="2"/>
        <v>175777</v>
      </c>
      <c r="H60" s="19"/>
    </row>
    <row r="61" ht="99.5" customHeight="1" spans="1:8">
      <c r="A61" s="15">
        <v>2</v>
      </c>
      <c r="B61" s="16" t="s">
        <v>32</v>
      </c>
      <c r="C61" s="16" t="s">
        <v>33</v>
      </c>
      <c r="D61" s="15" t="s">
        <v>12</v>
      </c>
      <c r="E61" s="17">
        <v>6047.22</v>
      </c>
      <c r="F61" s="17">
        <v>52</v>
      </c>
      <c r="G61" s="18">
        <f t="shared" si="2"/>
        <v>314455.44</v>
      </c>
      <c r="H61" s="19"/>
    </row>
    <row r="62" ht="49" customHeight="1" spans="1:8">
      <c r="A62" s="15">
        <v>3</v>
      </c>
      <c r="B62" s="16" t="s">
        <v>34</v>
      </c>
      <c r="C62" s="16" t="s">
        <v>35</v>
      </c>
      <c r="D62" s="15" t="s">
        <v>12</v>
      </c>
      <c r="E62" s="17">
        <v>10005.18</v>
      </c>
      <c r="F62" s="17">
        <v>23</v>
      </c>
      <c r="G62" s="18">
        <f t="shared" si="2"/>
        <v>230119.14</v>
      </c>
      <c r="H62" s="19"/>
    </row>
    <row r="63" ht="61" customHeight="1" spans="1:8">
      <c r="A63" s="15">
        <v>4</v>
      </c>
      <c r="B63" s="16" t="s">
        <v>36</v>
      </c>
      <c r="C63" s="16" t="s">
        <v>37</v>
      </c>
      <c r="D63" s="15" t="s">
        <v>12</v>
      </c>
      <c r="E63" s="17">
        <v>539.45</v>
      </c>
      <c r="F63" s="17">
        <v>15</v>
      </c>
      <c r="G63" s="18">
        <f t="shared" si="2"/>
        <v>8091.75</v>
      </c>
      <c r="H63" s="19"/>
    </row>
    <row r="64" ht="25" customHeight="1" spans="1:8">
      <c r="A64" s="12" t="s">
        <v>38</v>
      </c>
      <c r="B64" s="13"/>
      <c r="C64" s="13"/>
      <c r="D64" s="13"/>
      <c r="E64" s="13"/>
      <c r="F64" s="13"/>
      <c r="G64" s="13"/>
      <c r="H64" s="14"/>
    </row>
    <row r="65" ht="66.5" customHeight="1" spans="1:8">
      <c r="A65" s="15">
        <v>1</v>
      </c>
      <c r="B65" s="16" t="s">
        <v>39</v>
      </c>
      <c r="C65" s="16" t="s">
        <v>40</v>
      </c>
      <c r="D65" s="15" t="s">
        <v>12</v>
      </c>
      <c r="E65" s="17">
        <v>790.72</v>
      </c>
      <c r="F65" s="17">
        <v>35</v>
      </c>
      <c r="G65" s="18">
        <f t="shared" si="2"/>
        <v>27675.2</v>
      </c>
      <c r="H65" s="19"/>
    </row>
    <row r="66" ht="143.5" customHeight="1" spans="1:8">
      <c r="A66" s="15">
        <v>2</v>
      </c>
      <c r="B66" s="16" t="s">
        <v>41</v>
      </c>
      <c r="C66" s="16" t="s">
        <v>42</v>
      </c>
      <c r="D66" s="15" t="s">
        <v>12</v>
      </c>
      <c r="E66" s="17">
        <v>9692.11</v>
      </c>
      <c r="F66" s="17">
        <v>40</v>
      </c>
      <c r="G66" s="18">
        <f t="shared" si="2"/>
        <v>387684.4</v>
      </c>
      <c r="H66" s="19"/>
    </row>
    <row r="67" ht="44" customHeight="1" spans="1:8">
      <c r="A67" s="15">
        <v>3</v>
      </c>
      <c r="B67" s="16" t="s">
        <v>43</v>
      </c>
      <c r="C67" s="16" t="s">
        <v>44</v>
      </c>
      <c r="D67" s="15" t="s">
        <v>12</v>
      </c>
      <c r="E67" s="17">
        <f>450.78*1.3</f>
        <v>586.014</v>
      </c>
      <c r="F67" s="17">
        <v>24</v>
      </c>
      <c r="G67" s="18">
        <f t="shared" si="2"/>
        <v>14064.34</v>
      </c>
      <c r="H67" s="19"/>
    </row>
    <row r="68" s="2" customFormat="1" ht="38.5" customHeight="1" spans="1:8">
      <c r="A68" s="9" t="s">
        <v>45</v>
      </c>
      <c r="B68" s="9"/>
      <c r="C68" s="9"/>
      <c r="D68" s="9" t="s">
        <v>46</v>
      </c>
      <c r="E68" s="27">
        <f>SUM(G49:G58,G60:G63,G65:G67)</f>
        <v>1873475.78</v>
      </c>
      <c r="F68" s="9"/>
      <c r="G68" s="9"/>
      <c r="H68" s="28"/>
    </row>
    <row r="69" ht="33" customHeight="1" spans="1:8">
      <c r="A69" s="8" t="s">
        <v>54</v>
      </c>
      <c r="B69" s="8"/>
      <c r="C69" s="8"/>
      <c r="D69" s="8"/>
      <c r="E69" s="8"/>
      <c r="F69" s="8"/>
      <c r="G69" s="8"/>
      <c r="H69" s="8"/>
    </row>
    <row r="70" ht="32.5" customHeight="1" spans="1:8">
      <c r="A70" s="9" t="s">
        <v>1</v>
      </c>
      <c r="B70" s="10" t="s">
        <v>2</v>
      </c>
      <c r="C70" s="9" t="s">
        <v>3</v>
      </c>
      <c r="D70" s="9" t="s">
        <v>4</v>
      </c>
      <c r="E70" s="9" t="s">
        <v>5</v>
      </c>
      <c r="F70" s="11" t="s">
        <v>6</v>
      </c>
      <c r="G70" s="11" t="s">
        <v>7</v>
      </c>
      <c r="H70" s="9" t="s">
        <v>8</v>
      </c>
    </row>
    <row r="71" ht="25" customHeight="1" spans="1:8">
      <c r="A71" s="12" t="s">
        <v>9</v>
      </c>
      <c r="B71" s="13"/>
      <c r="C71" s="13"/>
      <c r="D71" s="13"/>
      <c r="E71" s="13"/>
      <c r="F71" s="13"/>
      <c r="G71" s="13"/>
      <c r="H71" s="14"/>
    </row>
    <row r="72" ht="61.5" customHeight="1" spans="1:8">
      <c r="A72" s="15">
        <v>1</v>
      </c>
      <c r="B72" s="16" t="s">
        <v>10</v>
      </c>
      <c r="C72" s="16" t="s">
        <v>11</v>
      </c>
      <c r="D72" s="15" t="s">
        <v>12</v>
      </c>
      <c r="E72" s="17">
        <f>8.52+15.63</f>
        <v>24.15</v>
      </c>
      <c r="F72" s="17">
        <v>25</v>
      </c>
      <c r="G72" s="18">
        <f t="shared" ref="G72:G90" si="3">ROUND(F72*E72,2)</f>
        <v>603.75</v>
      </c>
      <c r="H72" s="19"/>
    </row>
    <row r="73" ht="72.5" customHeight="1" spans="1:8">
      <c r="A73" s="15">
        <v>2</v>
      </c>
      <c r="B73" s="20" t="s">
        <v>13</v>
      </c>
      <c r="C73" s="20" t="s">
        <v>14</v>
      </c>
      <c r="D73" s="21" t="s">
        <v>12</v>
      </c>
      <c r="E73" s="22">
        <v>6.48</v>
      </c>
      <c r="F73" s="22">
        <v>50</v>
      </c>
      <c r="G73" s="18">
        <f t="shared" si="3"/>
        <v>324</v>
      </c>
      <c r="H73" s="23"/>
    </row>
    <row r="74" ht="74" customHeight="1" spans="1:8">
      <c r="A74" s="15">
        <v>3</v>
      </c>
      <c r="B74" s="20" t="s">
        <v>15</v>
      </c>
      <c r="C74" s="20" t="s">
        <v>16</v>
      </c>
      <c r="D74" s="21" t="s">
        <v>12</v>
      </c>
      <c r="E74" s="22">
        <f>880.28+1512.5</f>
        <v>2392.78</v>
      </c>
      <c r="F74" s="22">
        <v>52</v>
      </c>
      <c r="G74" s="18">
        <f t="shared" si="3"/>
        <v>124424.56</v>
      </c>
      <c r="H74" s="23"/>
    </row>
    <row r="75" ht="72.5" customHeight="1" spans="1:8">
      <c r="A75" s="15">
        <v>4</v>
      </c>
      <c r="B75" s="16" t="s">
        <v>17</v>
      </c>
      <c r="C75" s="16" t="s">
        <v>18</v>
      </c>
      <c r="D75" s="15" t="s">
        <v>12</v>
      </c>
      <c r="E75" s="17">
        <v>78.1</v>
      </c>
      <c r="F75" s="17">
        <v>55</v>
      </c>
      <c r="G75" s="18">
        <f t="shared" si="3"/>
        <v>4295.5</v>
      </c>
      <c r="H75" s="19"/>
    </row>
    <row r="76" ht="167" customHeight="1" spans="1:8">
      <c r="A76" s="15">
        <v>5</v>
      </c>
      <c r="B76" s="20" t="s">
        <v>21</v>
      </c>
      <c r="C76" s="20" t="s">
        <v>22</v>
      </c>
      <c r="D76" s="21" t="s">
        <v>12</v>
      </c>
      <c r="E76" s="22">
        <f>55.19+109.75</f>
        <v>164.94</v>
      </c>
      <c r="F76" s="22">
        <v>85</v>
      </c>
      <c r="G76" s="18">
        <f t="shared" si="3"/>
        <v>14019.9</v>
      </c>
      <c r="H76" s="23"/>
    </row>
    <row r="77" ht="76.5" customHeight="1" spans="1:8">
      <c r="A77" s="15">
        <v>6</v>
      </c>
      <c r="B77" s="20" t="s">
        <v>55</v>
      </c>
      <c r="C77" s="20" t="s">
        <v>56</v>
      </c>
      <c r="D77" s="21" t="s">
        <v>12</v>
      </c>
      <c r="E77" s="22">
        <v>122.18</v>
      </c>
      <c r="F77" s="22">
        <v>37</v>
      </c>
      <c r="G77" s="18">
        <f t="shared" si="3"/>
        <v>4520.66</v>
      </c>
      <c r="H77" s="21" t="s">
        <v>57</v>
      </c>
    </row>
    <row r="78" ht="103.5" customHeight="1" spans="1:8">
      <c r="A78" s="15">
        <v>7</v>
      </c>
      <c r="B78" s="20" t="s">
        <v>23</v>
      </c>
      <c r="C78" s="20" t="s">
        <v>24</v>
      </c>
      <c r="D78" s="21" t="s">
        <v>12</v>
      </c>
      <c r="E78" s="22">
        <v>30.37</v>
      </c>
      <c r="F78" s="22">
        <v>43</v>
      </c>
      <c r="G78" s="18">
        <f t="shared" si="3"/>
        <v>1305.91</v>
      </c>
      <c r="H78" s="23"/>
    </row>
    <row r="79" ht="59.5" customHeight="1" spans="1:8">
      <c r="A79" s="15">
        <v>8</v>
      </c>
      <c r="B79" s="16" t="s">
        <v>25</v>
      </c>
      <c r="C79" s="16" t="s">
        <v>26</v>
      </c>
      <c r="D79" s="15" t="s">
        <v>12</v>
      </c>
      <c r="E79" s="17">
        <f>97.63+0.29</f>
        <v>97.92</v>
      </c>
      <c r="F79" s="17">
        <v>65</v>
      </c>
      <c r="G79" s="18">
        <f t="shared" si="3"/>
        <v>6364.8</v>
      </c>
      <c r="H79" s="19"/>
    </row>
    <row r="80" ht="58.5" customHeight="1" spans="1:8">
      <c r="A80" s="15">
        <v>7</v>
      </c>
      <c r="B80" s="16" t="s">
        <v>27</v>
      </c>
      <c r="C80" s="16" t="s">
        <v>28</v>
      </c>
      <c r="D80" s="15" t="s">
        <v>12</v>
      </c>
      <c r="E80" s="17">
        <v>1231.36</v>
      </c>
      <c r="F80" s="17">
        <v>21</v>
      </c>
      <c r="G80" s="18">
        <f t="shared" si="3"/>
        <v>25858.56</v>
      </c>
      <c r="H80" s="19"/>
    </row>
    <row r="81" ht="25" customHeight="1" spans="1:8">
      <c r="A81" s="13" t="s">
        <v>29</v>
      </c>
      <c r="B81" s="13"/>
      <c r="C81" s="13"/>
      <c r="D81" s="13"/>
      <c r="E81" s="13"/>
      <c r="F81" s="13"/>
      <c r="G81" s="13"/>
      <c r="H81" s="13"/>
    </row>
    <row r="82" ht="98.5" customHeight="1" spans="1:8">
      <c r="A82" s="15">
        <v>1</v>
      </c>
      <c r="B82" s="16" t="s">
        <v>30</v>
      </c>
      <c r="C82" s="16" t="s">
        <v>31</v>
      </c>
      <c r="D82" s="15" t="s">
        <v>12</v>
      </c>
      <c r="E82" s="17">
        <v>638.83</v>
      </c>
      <c r="F82" s="17">
        <v>70</v>
      </c>
      <c r="G82" s="18">
        <f t="shared" si="3"/>
        <v>44718.1</v>
      </c>
      <c r="H82" s="19"/>
    </row>
    <row r="83" ht="97.5" customHeight="1" spans="1:8">
      <c r="A83" s="15">
        <v>2</v>
      </c>
      <c r="B83" s="16" t="s">
        <v>32</v>
      </c>
      <c r="C83" s="16" t="s">
        <v>33</v>
      </c>
      <c r="D83" s="15" t="s">
        <v>12</v>
      </c>
      <c r="E83" s="17">
        <v>663.53</v>
      </c>
      <c r="F83" s="17">
        <v>52</v>
      </c>
      <c r="G83" s="18">
        <f t="shared" si="3"/>
        <v>34503.56</v>
      </c>
      <c r="H83" s="19"/>
    </row>
    <row r="84" ht="99.5" customHeight="1" spans="1:8">
      <c r="A84" s="15">
        <v>3</v>
      </c>
      <c r="B84" s="16" t="s">
        <v>58</v>
      </c>
      <c r="C84" s="16" t="s">
        <v>59</v>
      </c>
      <c r="D84" s="15" t="s">
        <v>12</v>
      </c>
      <c r="E84" s="17">
        <v>1187.86</v>
      </c>
      <c r="F84" s="17">
        <v>75</v>
      </c>
      <c r="G84" s="18">
        <f t="shared" si="3"/>
        <v>89089.5</v>
      </c>
      <c r="H84" s="19"/>
    </row>
    <row r="85" ht="43.5" customHeight="1" spans="1:8">
      <c r="A85" s="15">
        <v>4</v>
      </c>
      <c r="B85" s="16" t="s">
        <v>34</v>
      </c>
      <c r="C85" s="16" t="s">
        <v>35</v>
      </c>
      <c r="D85" s="15" t="s">
        <v>12</v>
      </c>
      <c r="E85" s="17">
        <v>2363.95</v>
      </c>
      <c r="F85" s="17">
        <v>23</v>
      </c>
      <c r="G85" s="18">
        <f t="shared" si="3"/>
        <v>54370.85</v>
      </c>
      <c r="H85" s="19"/>
    </row>
    <row r="86" ht="25" customHeight="1" spans="1:8">
      <c r="A86" s="12" t="s">
        <v>38</v>
      </c>
      <c r="B86" s="13"/>
      <c r="C86" s="13"/>
      <c r="D86" s="13"/>
      <c r="E86" s="13"/>
      <c r="F86" s="13"/>
      <c r="G86" s="13"/>
      <c r="H86" s="14"/>
    </row>
    <row r="87" ht="61" customHeight="1" spans="1:8">
      <c r="A87" s="15">
        <v>1</v>
      </c>
      <c r="B87" s="16" t="s">
        <v>39</v>
      </c>
      <c r="C87" s="16" t="s">
        <v>40</v>
      </c>
      <c r="D87" s="15" t="s">
        <v>12</v>
      </c>
      <c r="E87" s="17">
        <v>163.51</v>
      </c>
      <c r="F87" s="17">
        <v>35</v>
      </c>
      <c r="G87" s="18">
        <f t="shared" si="3"/>
        <v>5722.85</v>
      </c>
      <c r="H87" s="19"/>
    </row>
    <row r="88" ht="150.5" customHeight="1" spans="1:8">
      <c r="A88" s="15">
        <v>2</v>
      </c>
      <c r="B88" s="16" t="s">
        <v>41</v>
      </c>
      <c r="C88" s="16" t="s">
        <v>42</v>
      </c>
      <c r="D88" s="15" t="s">
        <v>12</v>
      </c>
      <c r="E88" s="17">
        <v>1948.66</v>
      </c>
      <c r="F88" s="17">
        <v>40</v>
      </c>
      <c r="G88" s="18">
        <f t="shared" si="3"/>
        <v>77946.4</v>
      </c>
      <c r="H88" s="19"/>
    </row>
    <row r="89" ht="107.5" customHeight="1" spans="1:8">
      <c r="A89" s="15">
        <v>3</v>
      </c>
      <c r="B89" s="16" t="s">
        <v>60</v>
      </c>
      <c r="C89" s="16" t="s">
        <v>61</v>
      </c>
      <c r="D89" s="15" t="s">
        <v>12</v>
      </c>
      <c r="E89" s="17">
        <v>774.75</v>
      </c>
      <c r="F89" s="17">
        <v>38</v>
      </c>
      <c r="G89" s="18">
        <f t="shared" si="3"/>
        <v>29440.5</v>
      </c>
      <c r="H89" s="19"/>
    </row>
    <row r="90" ht="35" customHeight="1" spans="1:8">
      <c r="A90" s="15">
        <v>4</v>
      </c>
      <c r="B90" s="16" t="s">
        <v>43</v>
      </c>
      <c r="C90" s="16" t="s">
        <v>44</v>
      </c>
      <c r="D90" s="15" t="s">
        <v>12</v>
      </c>
      <c r="E90" s="17">
        <f>78.1*1.3</f>
        <v>101.53</v>
      </c>
      <c r="F90" s="17">
        <v>24</v>
      </c>
      <c r="G90" s="18">
        <f t="shared" si="3"/>
        <v>2436.72</v>
      </c>
      <c r="H90" s="19"/>
    </row>
    <row r="91" s="2" customFormat="1" ht="38.5" customHeight="1" spans="1:8">
      <c r="A91" s="9" t="s">
        <v>45</v>
      </c>
      <c r="B91" s="9"/>
      <c r="C91" s="9"/>
      <c r="D91" s="9" t="s">
        <v>46</v>
      </c>
      <c r="E91" s="27">
        <f>SUM(G72:G80,G82:G85,G87:G90)</f>
        <v>519946.12</v>
      </c>
      <c r="F91" s="9"/>
      <c r="G91" s="9"/>
      <c r="H91" s="28"/>
    </row>
    <row r="92" ht="33" customHeight="1" spans="1:8">
      <c r="A92" s="8" t="s">
        <v>62</v>
      </c>
      <c r="B92" s="8"/>
      <c r="C92" s="8"/>
      <c r="D92" s="8"/>
      <c r="E92" s="8"/>
      <c r="F92" s="8"/>
      <c r="G92" s="8"/>
      <c r="H92" s="8"/>
    </row>
    <row r="93" ht="32.5" customHeight="1" spans="1:8">
      <c r="A93" s="9" t="s">
        <v>1</v>
      </c>
      <c r="B93" s="10" t="s">
        <v>2</v>
      </c>
      <c r="C93" s="9" t="s">
        <v>3</v>
      </c>
      <c r="D93" s="9" t="s">
        <v>4</v>
      </c>
      <c r="E93" s="9" t="s">
        <v>5</v>
      </c>
      <c r="F93" s="11" t="s">
        <v>6</v>
      </c>
      <c r="G93" s="11" t="s">
        <v>7</v>
      </c>
      <c r="H93" s="9" t="s">
        <v>8</v>
      </c>
    </row>
    <row r="94" ht="25" customHeight="1" spans="1:8">
      <c r="A94" s="12" t="s">
        <v>9</v>
      </c>
      <c r="B94" s="13"/>
      <c r="C94" s="13"/>
      <c r="D94" s="13"/>
      <c r="E94" s="13"/>
      <c r="F94" s="13"/>
      <c r="G94" s="13"/>
      <c r="H94" s="14"/>
    </row>
    <row r="95" ht="61" customHeight="1" spans="1:8">
      <c r="A95" s="15">
        <v>1</v>
      </c>
      <c r="B95" s="16" t="s">
        <v>10</v>
      </c>
      <c r="C95" s="16" t="s">
        <v>11</v>
      </c>
      <c r="D95" s="15" t="s">
        <v>12</v>
      </c>
      <c r="E95" s="17">
        <v>492.8</v>
      </c>
      <c r="F95" s="17">
        <v>25</v>
      </c>
      <c r="G95" s="18">
        <f t="shared" ref="G95:G111" si="4">ROUND(F95*E95,2)</f>
        <v>12320</v>
      </c>
      <c r="H95" s="19"/>
    </row>
    <row r="96" ht="81.5" customHeight="1" spans="1:8">
      <c r="A96" s="15">
        <v>3</v>
      </c>
      <c r="B96" s="20" t="s">
        <v>15</v>
      </c>
      <c r="C96" s="20" t="s">
        <v>16</v>
      </c>
      <c r="D96" s="21" t="s">
        <v>12</v>
      </c>
      <c r="E96" s="17">
        <v>8243</v>
      </c>
      <c r="F96" s="22">
        <v>52</v>
      </c>
      <c r="G96" s="18">
        <f t="shared" si="4"/>
        <v>428636</v>
      </c>
      <c r="H96" s="23"/>
    </row>
    <row r="97" ht="77.5" customHeight="1" spans="1:8">
      <c r="A97" s="15">
        <v>4</v>
      </c>
      <c r="B97" s="16" t="s">
        <v>17</v>
      </c>
      <c r="C97" s="16" t="s">
        <v>18</v>
      </c>
      <c r="D97" s="15" t="s">
        <v>12</v>
      </c>
      <c r="E97" s="17">
        <v>575.4</v>
      </c>
      <c r="F97" s="17">
        <v>55</v>
      </c>
      <c r="G97" s="18">
        <f t="shared" si="4"/>
        <v>31647</v>
      </c>
      <c r="H97" s="19"/>
    </row>
    <row r="98" ht="164.5" customHeight="1" spans="1:8">
      <c r="A98" s="15">
        <v>5</v>
      </c>
      <c r="B98" s="20" t="s">
        <v>21</v>
      </c>
      <c r="C98" s="20" t="s">
        <v>22</v>
      </c>
      <c r="D98" s="21" t="s">
        <v>12</v>
      </c>
      <c r="E98" s="17">
        <v>3024.06</v>
      </c>
      <c r="F98" s="17">
        <v>85</v>
      </c>
      <c r="G98" s="18">
        <f t="shared" si="4"/>
        <v>257045.1</v>
      </c>
      <c r="H98" s="23"/>
    </row>
    <row r="99" ht="63.5" customHeight="1" spans="1:8">
      <c r="A99" s="15">
        <v>6</v>
      </c>
      <c r="B99" s="16" t="s">
        <v>25</v>
      </c>
      <c r="C99" s="16" t="s">
        <v>26</v>
      </c>
      <c r="D99" s="15" t="s">
        <v>12</v>
      </c>
      <c r="E99" s="17">
        <v>893.44</v>
      </c>
      <c r="F99" s="17">
        <v>65</v>
      </c>
      <c r="G99" s="18">
        <f t="shared" si="4"/>
        <v>58073.6</v>
      </c>
      <c r="H99" s="19"/>
    </row>
    <row r="100" ht="58.5" customHeight="1" spans="1:8">
      <c r="A100" s="15">
        <v>7</v>
      </c>
      <c r="B100" s="16" t="s">
        <v>27</v>
      </c>
      <c r="C100" s="16" t="s">
        <v>28</v>
      </c>
      <c r="D100" s="15" t="s">
        <v>12</v>
      </c>
      <c r="E100" s="17">
        <v>25154.84</v>
      </c>
      <c r="F100" s="17">
        <v>21</v>
      </c>
      <c r="G100" s="18">
        <f t="shared" si="4"/>
        <v>528251.64</v>
      </c>
      <c r="H100" s="19"/>
    </row>
    <row r="101" ht="58.5" customHeight="1" spans="1:8">
      <c r="A101" s="15">
        <v>9</v>
      </c>
      <c r="B101" s="16" t="s">
        <v>63</v>
      </c>
      <c r="C101" s="16" t="s">
        <v>64</v>
      </c>
      <c r="D101" s="15" t="s">
        <v>50</v>
      </c>
      <c r="E101" s="17">
        <v>749.28</v>
      </c>
      <c r="F101" s="17">
        <v>30</v>
      </c>
      <c r="G101" s="18">
        <f t="shared" si="4"/>
        <v>22478.4</v>
      </c>
      <c r="H101" s="19"/>
    </row>
    <row r="102" ht="25" customHeight="1" spans="1:8">
      <c r="A102" s="13" t="s">
        <v>29</v>
      </c>
      <c r="B102" s="13"/>
      <c r="C102" s="13"/>
      <c r="D102" s="13"/>
      <c r="E102" s="13"/>
      <c r="F102" s="13"/>
      <c r="G102" s="13"/>
      <c r="H102" s="13"/>
    </row>
    <row r="103" ht="101.5" customHeight="1" spans="1:8">
      <c r="A103" s="15">
        <v>1</v>
      </c>
      <c r="B103" s="16" t="s">
        <v>30</v>
      </c>
      <c r="C103" s="16" t="s">
        <v>31</v>
      </c>
      <c r="D103" s="15" t="s">
        <v>12</v>
      </c>
      <c r="E103" s="17">
        <v>14936.52</v>
      </c>
      <c r="F103" s="17">
        <v>70</v>
      </c>
      <c r="G103" s="18">
        <f t="shared" si="4"/>
        <v>1045556.4</v>
      </c>
      <c r="H103" s="19"/>
    </row>
    <row r="104" ht="103" customHeight="1" spans="1:8">
      <c r="A104" s="15">
        <v>2</v>
      </c>
      <c r="B104" s="16" t="s">
        <v>32</v>
      </c>
      <c r="C104" s="16" t="s">
        <v>33</v>
      </c>
      <c r="D104" s="15" t="s">
        <v>12</v>
      </c>
      <c r="E104" s="17">
        <v>2963.86</v>
      </c>
      <c r="F104" s="17">
        <v>52</v>
      </c>
      <c r="G104" s="18">
        <f t="shared" si="4"/>
        <v>154120.72</v>
      </c>
      <c r="H104" s="19"/>
    </row>
    <row r="105" ht="62" customHeight="1" spans="1:8">
      <c r="A105" s="15">
        <v>3</v>
      </c>
      <c r="B105" s="16" t="s">
        <v>36</v>
      </c>
      <c r="C105" s="16" t="s">
        <v>37</v>
      </c>
      <c r="D105" s="15" t="s">
        <v>12</v>
      </c>
      <c r="E105" s="17">
        <v>3425.76</v>
      </c>
      <c r="F105" s="17">
        <v>15</v>
      </c>
      <c r="G105" s="18">
        <f t="shared" si="4"/>
        <v>51386.4</v>
      </c>
      <c r="H105" s="19"/>
    </row>
    <row r="106" ht="36" spans="1:8">
      <c r="A106" s="15">
        <v>4</v>
      </c>
      <c r="B106" s="16" t="s">
        <v>34</v>
      </c>
      <c r="C106" s="16" t="s">
        <v>35</v>
      </c>
      <c r="D106" s="15" t="s">
        <v>12</v>
      </c>
      <c r="E106" s="17">
        <v>20327</v>
      </c>
      <c r="F106" s="17">
        <v>23</v>
      </c>
      <c r="G106" s="18">
        <f t="shared" si="4"/>
        <v>467521</v>
      </c>
      <c r="H106" s="19"/>
    </row>
    <row r="107" ht="72" spans="1:8">
      <c r="A107" s="15">
        <v>5</v>
      </c>
      <c r="B107" s="16" t="s">
        <v>65</v>
      </c>
      <c r="C107" s="16" t="s">
        <v>66</v>
      </c>
      <c r="D107" s="15" t="s">
        <v>12</v>
      </c>
      <c r="E107" s="17">
        <v>6706.4</v>
      </c>
      <c r="F107" s="17">
        <v>37</v>
      </c>
      <c r="G107" s="18">
        <f t="shared" si="4"/>
        <v>248136.8</v>
      </c>
      <c r="H107" s="19"/>
    </row>
    <row r="108" ht="33" customHeight="1" spans="1:8">
      <c r="A108" s="12" t="s">
        <v>38</v>
      </c>
      <c r="B108" s="13"/>
      <c r="C108" s="13"/>
      <c r="D108" s="13"/>
      <c r="E108" s="13"/>
      <c r="F108" s="13"/>
      <c r="G108" s="13"/>
      <c r="H108" s="14"/>
    </row>
    <row r="109" ht="57.5" customHeight="1" spans="1:8">
      <c r="A109" s="15">
        <v>1</v>
      </c>
      <c r="B109" s="16" t="s">
        <v>39</v>
      </c>
      <c r="C109" s="16" t="s">
        <v>40</v>
      </c>
      <c r="D109" s="15" t="s">
        <v>12</v>
      </c>
      <c r="E109" s="17">
        <v>2722.64</v>
      </c>
      <c r="F109" s="17">
        <v>35</v>
      </c>
      <c r="G109" s="18">
        <f t="shared" si="4"/>
        <v>95292.4</v>
      </c>
      <c r="H109" s="19"/>
    </row>
    <row r="110" ht="149.5" customHeight="1" spans="1:8">
      <c r="A110" s="15">
        <v>2</v>
      </c>
      <c r="B110" s="16" t="s">
        <v>41</v>
      </c>
      <c r="C110" s="16" t="s">
        <v>42</v>
      </c>
      <c r="D110" s="15" t="s">
        <v>12</v>
      </c>
      <c r="E110" s="17">
        <v>8164.1</v>
      </c>
      <c r="F110" s="17">
        <v>40</v>
      </c>
      <c r="G110" s="18">
        <f t="shared" si="4"/>
        <v>326564</v>
      </c>
      <c r="H110" s="19"/>
    </row>
    <row r="111" ht="32" customHeight="1" spans="1:8">
      <c r="A111" s="15">
        <v>3</v>
      </c>
      <c r="B111" s="16" t="s">
        <v>43</v>
      </c>
      <c r="C111" s="16" t="s">
        <v>44</v>
      </c>
      <c r="D111" s="15" t="s">
        <v>12</v>
      </c>
      <c r="E111" s="17">
        <v>748.02</v>
      </c>
      <c r="F111" s="17">
        <v>24</v>
      </c>
      <c r="G111" s="18">
        <f t="shared" si="4"/>
        <v>17952.48</v>
      </c>
      <c r="H111" s="19"/>
    </row>
    <row r="112" s="2" customFormat="1" ht="38.5" customHeight="1" spans="1:8">
      <c r="A112" s="9" t="s">
        <v>45</v>
      </c>
      <c r="B112" s="9"/>
      <c r="C112" s="9"/>
      <c r="D112" s="9" t="s">
        <v>46</v>
      </c>
      <c r="E112" s="27">
        <f>SUM(G95:G101,G103:G107,G109:G111)</f>
        <v>3744981.94</v>
      </c>
      <c r="F112" s="9"/>
      <c r="G112" s="9"/>
      <c r="H112" s="28"/>
    </row>
    <row r="113" ht="28" customHeight="1" spans="1:8">
      <c r="A113" s="8" t="s">
        <v>67</v>
      </c>
      <c r="B113" s="8"/>
      <c r="C113" s="8"/>
      <c r="D113" s="8"/>
      <c r="E113" s="8"/>
      <c r="F113" s="8"/>
      <c r="G113" s="8"/>
      <c r="H113" s="8"/>
    </row>
    <row r="114" ht="32.5" customHeight="1" spans="1:8">
      <c r="A114" s="9" t="s">
        <v>1</v>
      </c>
      <c r="B114" s="10" t="s">
        <v>2</v>
      </c>
      <c r="C114" s="9" t="s">
        <v>3</v>
      </c>
      <c r="D114" s="9" t="s">
        <v>4</v>
      </c>
      <c r="E114" s="9" t="s">
        <v>5</v>
      </c>
      <c r="F114" s="11" t="s">
        <v>6</v>
      </c>
      <c r="G114" s="11" t="s">
        <v>7</v>
      </c>
      <c r="H114" s="9" t="s">
        <v>8</v>
      </c>
    </row>
    <row r="115" ht="32" customHeight="1" spans="1:8">
      <c r="A115" s="12" t="s">
        <v>9</v>
      </c>
      <c r="B115" s="13"/>
      <c r="C115" s="13"/>
      <c r="D115" s="13"/>
      <c r="E115" s="13"/>
      <c r="F115" s="13"/>
      <c r="G115" s="13"/>
      <c r="H115" s="14"/>
    </row>
    <row r="116" ht="36" spans="1:8">
      <c r="A116" s="15">
        <v>1</v>
      </c>
      <c r="B116" s="30" t="s">
        <v>68</v>
      </c>
      <c r="C116" s="30" t="s">
        <v>69</v>
      </c>
      <c r="D116" s="15" t="s">
        <v>12</v>
      </c>
      <c r="E116" s="15">
        <v>294.01</v>
      </c>
      <c r="F116" s="15">
        <v>50</v>
      </c>
      <c r="G116" s="18">
        <f t="shared" ref="G116:G130" si="5">ROUND(F116*E116,2)</f>
        <v>14700.5</v>
      </c>
      <c r="H116" s="19"/>
    </row>
    <row r="117" ht="36" spans="1:8">
      <c r="A117" s="15">
        <v>2</v>
      </c>
      <c r="B117" s="30" t="s">
        <v>70</v>
      </c>
      <c r="C117" s="30" t="s">
        <v>71</v>
      </c>
      <c r="D117" s="15" t="s">
        <v>12</v>
      </c>
      <c r="E117" s="15">
        <v>2476.04</v>
      </c>
      <c r="F117" s="15">
        <v>38</v>
      </c>
      <c r="G117" s="18">
        <f t="shared" si="5"/>
        <v>94089.52</v>
      </c>
      <c r="H117" s="15"/>
    </row>
    <row r="118" ht="72" spans="1:8">
      <c r="A118" s="15">
        <v>3</v>
      </c>
      <c r="B118" s="16" t="s">
        <v>72</v>
      </c>
      <c r="C118" s="16" t="s">
        <v>73</v>
      </c>
      <c r="D118" s="15" t="s">
        <v>12</v>
      </c>
      <c r="E118" s="15">
        <v>198.41</v>
      </c>
      <c r="F118" s="15">
        <v>50</v>
      </c>
      <c r="G118" s="18">
        <f t="shared" si="5"/>
        <v>9920.5</v>
      </c>
      <c r="H118" s="19"/>
    </row>
    <row r="119" ht="48" spans="1:8">
      <c r="A119" s="15">
        <v>4</v>
      </c>
      <c r="B119" s="16" t="s">
        <v>74</v>
      </c>
      <c r="C119" s="16" t="s">
        <v>75</v>
      </c>
      <c r="D119" s="15" t="s">
        <v>12</v>
      </c>
      <c r="E119" s="15">
        <v>62.77</v>
      </c>
      <c r="F119" s="15">
        <v>25</v>
      </c>
      <c r="G119" s="18">
        <f t="shared" si="5"/>
        <v>1569.25</v>
      </c>
      <c r="H119" s="19"/>
    </row>
    <row r="120" ht="36" spans="1:8">
      <c r="A120" s="15">
        <v>5</v>
      </c>
      <c r="B120" s="16" t="s">
        <v>76</v>
      </c>
      <c r="C120" s="16" t="s">
        <v>77</v>
      </c>
      <c r="D120" s="15" t="s">
        <v>12</v>
      </c>
      <c r="E120" s="15">
        <v>12.24</v>
      </c>
      <c r="F120" s="15">
        <v>20</v>
      </c>
      <c r="G120" s="18">
        <f t="shared" si="5"/>
        <v>244.8</v>
      </c>
      <c r="H120" s="19"/>
    </row>
    <row r="121" ht="36" spans="1:8">
      <c r="A121" s="15">
        <v>6</v>
      </c>
      <c r="B121" s="16" t="s">
        <v>78</v>
      </c>
      <c r="C121" s="16" t="s">
        <v>79</v>
      </c>
      <c r="D121" s="15" t="s">
        <v>12</v>
      </c>
      <c r="E121" s="15">
        <v>58.07</v>
      </c>
      <c r="F121" s="15">
        <v>20</v>
      </c>
      <c r="G121" s="18">
        <f t="shared" si="5"/>
        <v>1161.4</v>
      </c>
      <c r="H121" s="19"/>
    </row>
    <row r="122" ht="48" spans="1:8">
      <c r="A122" s="15">
        <v>7</v>
      </c>
      <c r="B122" s="16" t="s">
        <v>80</v>
      </c>
      <c r="C122" s="16" t="s">
        <v>81</v>
      </c>
      <c r="D122" s="15" t="s">
        <v>12</v>
      </c>
      <c r="E122" s="15">
        <v>152.9</v>
      </c>
      <c r="F122" s="15">
        <v>48</v>
      </c>
      <c r="G122" s="18">
        <f t="shared" si="5"/>
        <v>7339.2</v>
      </c>
      <c r="H122" s="19"/>
    </row>
    <row r="123" ht="60" spans="1:8">
      <c r="A123" s="15">
        <v>8</v>
      </c>
      <c r="B123" s="16" t="s">
        <v>82</v>
      </c>
      <c r="C123" s="16" t="s">
        <v>83</v>
      </c>
      <c r="D123" s="15" t="s">
        <v>12</v>
      </c>
      <c r="E123" s="15">
        <v>19.88</v>
      </c>
      <c r="F123" s="15">
        <v>50</v>
      </c>
      <c r="G123" s="18">
        <f t="shared" si="5"/>
        <v>994</v>
      </c>
      <c r="H123" s="19"/>
    </row>
    <row r="124" ht="72" spans="1:8">
      <c r="A124" s="15">
        <v>9</v>
      </c>
      <c r="B124" s="16" t="s">
        <v>84</v>
      </c>
      <c r="C124" s="16" t="s">
        <v>85</v>
      </c>
      <c r="D124" s="15" t="s">
        <v>12</v>
      </c>
      <c r="E124" s="15">
        <v>16.7</v>
      </c>
      <c r="F124" s="15">
        <v>65</v>
      </c>
      <c r="G124" s="18">
        <f t="shared" si="5"/>
        <v>1085.5</v>
      </c>
      <c r="H124" s="19"/>
    </row>
    <row r="125" ht="36" spans="1:8">
      <c r="A125" s="15">
        <v>10</v>
      </c>
      <c r="B125" s="16" t="s">
        <v>86</v>
      </c>
      <c r="C125" s="16" t="s">
        <v>87</v>
      </c>
      <c r="D125" s="15" t="s">
        <v>12</v>
      </c>
      <c r="E125" s="15">
        <v>49.23</v>
      </c>
      <c r="F125" s="15">
        <v>20</v>
      </c>
      <c r="G125" s="18">
        <f t="shared" si="5"/>
        <v>984.6</v>
      </c>
      <c r="H125" s="19"/>
    </row>
    <row r="126" ht="25" customHeight="1" spans="1:8">
      <c r="A126" s="13" t="s">
        <v>88</v>
      </c>
      <c r="B126" s="13"/>
      <c r="C126" s="13"/>
      <c r="D126" s="13"/>
      <c r="E126" s="13"/>
      <c r="F126" s="13"/>
      <c r="G126" s="13"/>
      <c r="H126" s="13"/>
    </row>
    <row r="127" ht="37" customHeight="1" spans="1:8">
      <c r="A127" s="15">
        <v>1</v>
      </c>
      <c r="B127" s="16" t="s">
        <v>89</v>
      </c>
      <c r="C127" s="16" t="s">
        <v>90</v>
      </c>
      <c r="D127" s="15" t="s">
        <v>12</v>
      </c>
      <c r="E127" s="17">
        <f>3718.34+324.76</f>
        <v>4043.1</v>
      </c>
      <c r="F127" s="17">
        <v>14</v>
      </c>
      <c r="G127" s="18">
        <f t="shared" si="5"/>
        <v>56603.4</v>
      </c>
      <c r="H127" s="19"/>
    </row>
    <row r="128" ht="25" customHeight="1" spans="1:8">
      <c r="A128" s="12" t="s">
        <v>38</v>
      </c>
      <c r="B128" s="13"/>
      <c r="C128" s="13"/>
      <c r="D128" s="13"/>
      <c r="E128" s="13"/>
      <c r="F128" s="13"/>
      <c r="G128" s="13"/>
      <c r="H128" s="14"/>
    </row>
    <row r="129" ht="33.5" customHeight="1" spans="1:8">
      <c r="A129" s="15">
        <v>1</v>
      </c>
      <c r="B129" s="16" t="s">
        <v>43</v>
      </c>
      <c r="C129" s="16" t="s">
        <v>44</v>
      </c>
      <c r="D129" s="15" t="s">
        <v>12</v>
      </c>
      <c r="E129" s="17">
        <v>250.87</v>
      </c>
      <c r="F129" s="17">
        <v>24</v>
      </c>
      <c r="G129" s="18">
        <f t="shared" si="5"/>
        <v>6020.88</v>
      </c>
      <c r="H129" s="19"/>
    </row>
    <row r="130" ht="34" customHeight="1" spans="1:8">
      <c r="A130" s="15">
        <v>2</v>
      </c>
      <c r="B130" s="16" t="s">
        <v>91</v>
      </c>
      <c r="C130" s="16" t="s">
        <v>90</v>
      </c>
      <c r="D130" s="15" t="s">
        <v>12</v>
      </c>
      <c r="E130" s="17">
        <f>8172.79-4043.1</f>
        <v>4129.69</v>
      </c>
      <c r="F130" s="17">
        <v>16</v>
      </c>
      <c r="G130" s="18">
        <f t="shared" si="5"/>
        <v>66075.04</v>
      </c>
      <c r="H130" s="19"/>
    </row>
    <row r="131" s="2" customFormat="1" ht="38.5" customHeight="1" spans="1:8">
      <c r="A131" s="9" t="s">
        <v>45</v>
      </c>
      <c r="B131" s="9"/>
      <c r="C131" s="9"/>
      <c r="D131" s="9" t="s">
        <v>46</v>
      </c>
      <c r="E131" s="27">
        <f>SUM(G116:G125,G127:G127,G129:G130)</f>
        <v>260788.59</v>
      </c>
      <c r="F131" s="9"/>
      <c r="G131" s="9"/>
      <c r="H131" s="28"/>
    </row>
    <row r="132" s="1" customFormat="1" ht="33" customHeight="1" spans="1:8">
      <c r="A132" s="31" t="s">
        <v>92</v>
      </c>
      <c r="B132" s="31"/>
      <c r="C132" s="31"/>
      <c r="D132" s="31"/>
      <c r="E132" s="31"/>
      <c r="F132" s="31"/>
      <c r="G132" s="31"/>
      <c r="H132" s="31"/>
    </row>
    <row r="133" ht="32.5" customHeight="1" spans="1:8">
      <c r="A133" s="9" t="s">
        <v>1</v>
      </c>
      <c r="B133" s="10" t="s">
        <v>2</v>
      </c>
      <c r="C133" s="9" t="s">
        <v>3</v>
      </c>
      <c r="D133" s="9" t="s">
        <v>4</v>
      </c>
      <c r="E133" s="9" t="s">
        <v>5</v>
      </c>
      <c r="F133" s="11" t="s">
        <v>6</v>
      </c>
      <c r="G133" s="11" t="s">
        <v>7</v>
      </c>
      <c r="H133" s="9" t="s">
        <v>8</v>
      </c>
    </row>
    <row r="134" ht="25" customHeight="1" spans="1:8">
      <c r="A134" s="12" t="s">
        <v>9</v>
      </c>
      <c r="B134" s="13"/>
      <c r="C134" s="13"/>
      <c r="D134" s="13"/>
      <c r="E134" s="13"/>
      <c r="F134" s="13"/>
      <c r="G134" s="13"/>
      <c r="H134" s="14"/>
    </row>
    <row r="135" ht="62" customHeight="1" spans="1:8">
      <c r="A135" s="15">
        <v>1</v>
      </c>
      <c r="B135" s="16" t="s">
        <v>10</v>
      </c>
      <c r="C135" s="16" t="s">
        <v>11</v>
      </c>
      <c r="D135" s="15" t="s">
        <v>12</v>
      </c>
      <c r="E135" s="17">
        <v>174.64</v>
      </c>
      <c r="F135" s="17">
        <v>25</v>
      </c>
      <c r="G135" s="18">
        <f t="shared" ref="G135:G141" si="6">ROUND(F135*E135,2)</f>
        <v>4366</v>
      </c>
      <c r="H135" s="19"/>
    </row>
    <row r="136" ht="73.5" customHeight="1" spans="1:8">
      <c r="A136" s="15">
        <v>2</v>
      </c>
      <c r="B136" s="20" t="s">
        <v>15</v>
      </c>
      <c r="C136" s="20" t="s">
        <v>16</v>
      </c>
      <c r="D136" s="21" t="s">
        <v>12</v>
      </c>
      <c r="E136" s="22">
        <v>15.09</v>
      </c>
      <c r="F136" s="22">
        <v>52</v>
      </c>
      <c r="G136" s="18">
        <f t="shared" si="6"/>
        <v>784.68</v>
      </c>
      <c r="H136" s="23"/>
    </row>
    <row r="137" ht="48" spans="1:8">
      <c r="A137" s="15">
        <v>3</v>
      </c>
      <c r="B137" s="16" t="s">
        <v>25</v>
      </c>
      <c r="C137" s="16" t="s">
        <v>26</v>
      </c>
      <c r="D137" s="15" t="s">
        <v>12</v>
      </c>
      <c r="E137" s="17">
        <v>2.84</v>
      </c>
      <c r="F137" s="17">
        <v>65</v>
      </c>
      <c r="G137" s="18">
        <f t="shared" si="6"/>
        <v>184.6</v>
      </c>
      <c r="H137" s="19"/>
    </row>
    <row r="138" ht="25" customHeight="1" spans="1:8">
      <c r="A138" s="13" t="s">
        <v>29</v>
      </c>
      <c r="B138" s="13"/>
      <c r="C138" s="13"/>
      <c r="D138" s="13"/>
      <c r="E138" s="13"/>
      <c r="F138" s="13"/>
      <c r="G138" s="13"/>
      <c r="H138" s="13"/>
    </row>
    <row r="139" ht="45" customHeight="1" spans="1:8">
      <c r="A139" s="15">
        <v>1</v>
      </c>
      <c r="B139" s="16" t="s">
        <v>34</v>
      </c>
      <c r="C139" s="16" t="s">
        <v>35</v>
      </c>
      <c r="D139" s="15" t="s">
        <v>12</v>
      </c>
      <c r="E139" s="17">
        <v>481.72</v>
      </c>
      <c r="F139" s="17">
        <v>23</v>
      </c>
      <c r="G139" s="18">
        <f t="shared" si="6"/>
        <v>11079.56</v>
      </c>
      <c r="H139" s="19"/>
    </row>
    <row r="140" ht="25" customHeight="1" spans="1:8">
      <c r="A140" s="12" t="s">
        <v>38</v>
      </c>
      <c r="B140" s="13"/>
      <c r="C140" s="13"/>
      <c r="D140" s="13"/>
      <c r="E140" s="13"/>
      <c r="F140" s="13"/>
      <c r="G140" s="13"/>
      <c r="H140" s="14"/>
    </row>
    <row r="141" ht="33" customHeight="1" spans="1:8">
      <c r="A141" s="15">
        <v>1</v>
      </c>
      <c r="B141" s="16" t="s">
        <v>43</v>
      </c>
      <c r="C141" s="16" t="s">
        <v>44</v>
      </c>
      <c r="D141" s="15" t="s">
        <v>12</v>
      </c>
      <c r="E141" s="17">
        <v>195.7</v>
      </c>
      <c r="F141" s="17">
        <v>24</v>
      </c>
      <c r="G141" s="18">
        <f t="shared" si="6"/>
        <v>4696.8</v>
      </c>
      <c r="H141" s="19"/>
    </row>
    <row r="142" s="2" customFormat="1" ht="38.5" customHeight="1" spans="1:8">
      <c r="A142" s="9" t="s">
        <v>45</v>
      </c>
      <c r="B142" s="9"/>
      <c r="C142" s="9"/>
      <c r="D142" s="9" t="s">
        <v>46</v>
      </c>
      <c r="E142" s="27">
        <f>SUM(G135:G137,G139:G139,G141:G141)</f>
        <v>21111.64</v>
      </c>
      <c r="F142" s="9"/>
      <c r="G142" s="9"/>
      <c r="H142" s="28"/>
    </row>
    <row r="143" ht="33" customHeight="1" spans="1:8">
      <c r="A143" s="8" t="s">
        <v>93</v>
      </c>
      <c r="B143" s="8"/>
      <c r="C143" s="8"/>
      <c r="D143" s="8"/>
      <c r="E143" s="8"/>
      <c r="F143" s="8"/>
      <c r="G143" s="8"/>
      <c r="H143" s="8"/>
    </row>
    <row r="144" ht="32.5" customHeight="1" spans="1:8">
      <c r="A144" s="9" t="s">
        <v>1</v>
      </c>
      <c r="B144" s="10" t="s">
        <v>2</v>
      </c>
      <c r="C144" s="9" t="s">
        <v>3</v>
      </c>
      <c r="D144" s="9" t="s">
        <v>4</v>
      </c>
      <c r="E144" s="9" t="s">
        <v>5</v>
      </c>
      <c r="F144" s="11" t="s">
        <v>6</v>
      </c>
      <c r="G144" s="11" t="s">
        <v>7</v>
      </c>
      <c r="H144" s="9" t="s">
        <v>8</v>
      </c>
    </row>
    <row r="145" ht="25" customHeight="1" spans="1:8">
      <c r="A145" s="12" t="s">
        <v>9</v>
      </c>
      <c r="B145" s="13"/>
      <c r="C145" s="13"/>
      <c r="D145" s="13"/>
      <c r="E145" s="13"/>
      <c r="F145" s="13"/>
      <c r="G145" s="13"/>
      <c r="H145" s="14"/>
    </row>
    <row r="146" ht="35.5" customHeight="1" spans="1:8">
      <c r="A146" s="15">
        <v>1</v>
      </c>
      <c r="B146" s="16" t="s">
        <v>94</v>
      </c>
      <c r="C146" s="16" t="s">
        <v>95</v>
      </c>
      <c r="D146" s="15" t="s">
        <v>12</v>
      </c>
      <c r="E146" s="17">
        <v>817.66</v>
      </c>
      <c r="F146" s="17">
        <v>20</v>
      </c>
      <c r="G146" s="18">
        <f t="shared" ref="G146:G158" si="7">ROUND(F146*E146,2)</f>
        <v>16353.2</v>
      </c>
      <c r="H146" s="19"/>
    </row>
    <row r="147" ht="49" customHeight="1" spans="1:8">
      <c r="A147" s="15">
        <v>2</v>
      </c>
      <c r="B147" s="20" t="s">
        <v>96</v>
      </c>
      <c r="C147" s="20" t="s">
        <v>97</v>
      </c>
      <c r="D147" s="21" t="s">
        <v>12</v>
      </c>
      <c r="E147" s="22">
        <v>216.28</v>
      </c>
      <c r="F147" s="22">
        <v>51</v>
      </c>
      <c r="G147" s="18">
        <f t="shared" si="7"/>
        <v>11030.28</v>
      </c>
      <c r="H147" s="23"/>
    </row>
    <row r="148" ht="75" customHeight="1" spans="1:8">
      <c r="A148" s="15">
        <v>3</v>
      </c>
      <c r="B148" s="20" t="s">
        <v>98</v>
      </c>
      <c r="C148" s="20" t="s">
        <v>99</v>
      </c>
      <c r="D148" s="21" t="s">
        <v>12</v>
      </c>
      <c r="E148" s="22">
        <v>83.18</v>
      </c>
      <c r="F148" s="22">
        <v>60</v>
      </c>
      <c r="G148" s="18">
        <f t="shared" si="7"/>
        <v>4990.8</v>
      </c>
      <c r="H148" s="23"/>
    </row>
    <row r="149" ht="76" customHeight="1" spans="1:8">
      <c r="A149" s="15">
        <v>4</v>
      </c>
      <c r="B149" s="16" t="s">
        <v>17</v>
      </c>
      <c r="C149" s="16" t="s">
        <v>18</v>
      </c>
      <c r="D149" s="15" t="s">
        <v>12</v>
      </c>
      <c r="E149" s="17">
        <v>14.99</v>
      </c>
      <c r="F149" s="17">
        <v>55</v>
      </c>
      <c r="G149" s="18">
        <f t="shared" si="7"/>
        <v>824.45</v>
      </c>
      <c r="H149" s="19"/>
    </row>
    <row r="150" ht="76" customHeight="1" spans="1:8">
      <c r="A150" s="15">
        <v>6</v>
      </c>
      <c r="B150" s="16" t="s">
        <v>82</v>
      </c>
      <c r="C150" s="16" t="s">
        <v>100</v>
      </c>
      <c r="D150" s="15" t="s">
        <v>12</v>
      </c>
      <c r="E150" s="17">
        <v>59.34</v>
      </c>
      <c r="F150" s="17">
        <v>50</v>
      </c>
      <c r="G150" s="18">
        <f t="shared" si="7"/>
        <v>2967</v>
      </c>
      <c r="H150" s="19"/>
    </row>
    <row r="151" ht="58.5" customHeight="1" spans="1:8">
      <c r="A151" s="15">
        <v>7</v>
      </c>
      <c r="B151" s="16" t="s">
        <v>27</v>
      </c>
      <c r="C151" s="16" t="s">
        <v>28</v>
      </c>
      <c r="D151" s="15" t="s">
        <v>12</v>
      </c>
      <c r="E151" s="17">
        <v>351.79</v>
      </c>
      <c r="F151" s="17">
        <v>21</v>
      </c>
      <c r="G151" s="18">
        <f t="shared" si="7"/>
        <v>7387.59</v>
      </c>
      <c r="H151" s="19"/>
    </row>
    <row r="152" ht="25" customHeight="1" spans="1:8">
      <c r="A152" s="13" t="s">
        <v>29</v>
      </c>
      <c r="B152" s="13"/>
      <c r="C152" s="13"/>
      <c r="D152" s="13"/>
      <c r="E152" s="13"/>
      <c r="F152" s="13"/>
      <c r="G152" s="13"/>
      <c r="H152" s="13"/>
    </row>
    <row r="153" ht="102" customHeight="1" spans="1:8">
      <c r="A153" s="15">
        <v>1</v>
      </c>
      <c r="B153" s="16" t="s">
        <v>30</v>
      </c>
      <c r="C153" s="16" t="s">
        <v>31</v>
      </c>
      <c r="D153" s="15" t="s">
        <v>12</v>
      </c>
      <c r="E153" s="17">
        <v>185.43</v>
      </c>
      <c r="F153" s="17">
        <v>70</v>
      </c>
      <c r="G153" s="18">
        <f t="shared" si="7"/>
        <v>12980.1</v>
      </c>
      <c r="H153" s="19"/>
    </row>
    <row r="154" ht="44.5" customHeight="1" spans="1:8">
      <c r="A154" s="15">
        <v>2</v>
      </c>
      <c r="B154" s="16" t="s">
        <v>34</v>
      </c>
      <c r="C154" s="16" t="s">
        <v>35</v>
      </c>
      <c r="D154" s="15" t="s">
        <v>12</v>
      </c>
      <c r="E154" s="17">
        <f>1523.91+47.84</f>
        <v>1571.75</v>
      </c>
      <c r="F154" s="17">
        <v>23</v>
      </c>
      <c r="G154" s="18">
        <f t="shared" si="7"/>
        <v>36150.25</v>
      </c>
      <c r="H154" s="19"/>
    </row>
    <row r="155" ht="25" customHeight="1" spans="1:8">
      <c r="A155" s="12" t="s">
        <v>38</v>
      </c>
      <c r="B155" s="13"/>
      <c r="C155" s="13"/>
      <c r="D155" s="13"/>
      <c r="E155" s="13"/>
      <c r="F155" s="13"/>
      <c r="G155" s="13"/>
      <c r="H155" s="14"/>
    </row>
    <row r="156" ht="64.5" customHeight="1" spans="1:8">
      <c r="A156" s="15">
        <v>1</v>
      </c>
      <c r="B156" s="16" t="s">
        <v>39</v>
      </c>
      <c r="C156" s="16" t="s">
        <v>40</v>
      </c>
      <c r="D156" s="15" t="s">
        <v>12</v>
      </c>
      <c r="E156" s="17">
        <v>83.42</v>
      </c>
      <c r="F156" s="17">
        <v>35</v>
      </c>
      <c r="G156" s="18">
        <f t="shared" si="7"/>
        <v>2919.7</v>
      </c>
      <c r="H156" s="19"/>
    </row>
    <row r="157" ht="151.5" customHeight="1" spans="1:8">
      <c r="A157" s="15">
        <v>2</v>
      </c>
      <c r="B157" s="16" t="s">
        <v>41</v>
      </c>
      <c r="C157" s="16" t="s">
        <v>42</v>
      </c>
      <c r="D157" s="15" t="s">
        <v>12</v>
      </c>
      <c r="E157" s="17">
        <v>830.7</v>
      </c>
      <c r="F157" s="17">
        <v>40</v>
      </c>
      <c r="G157" s="18">
        <f t="shared" si="7"/>
        <v>33228</v>
      </c>
      <c r="H157" s="19"/>
    </row>
    <row r="158" ht="35" customHeight="1" spans="1:8">
      <c r="A158" s="15">
        <v>3</v>
      </c>
      <c r="B158" s="16" t="s">
        <v>43</v>
      </c>
      <c r="C158" s="16" t="s">
        <v>44</v>
      </c>
      <c r="D158" s="15" t="s">
        <v>12</v>
      </c>
      <c r="E158" s="17">
        <v>319.73</v>
      </c>
      <c r="F158" s="17">
        <v>24</v>
      </c>
      <c r="G158" s="18">
        <f t="shared" si="7"/>
        <v>7673.52</v>
      </c>
      <c r="H158" s="19"/>
    </row>
    <row r="159" s="2" customFormat="1" ht="38.5" customHeight="1" spans="1:8">
      <c r="A159" s="9" t="s">
        <v>45</v>
      </c>
      <c r="B159" s="9"/>
      <c r="C159" s="9"/>
      <c r="D159" s="9" t="s">
        <v>46</v>
      </c>
      <c r="E159" s="27">
        <f>SUM(G146:G151,G153:G154,G156:G158)</f>
        <v>136504.89</v>
      </c>
      <c r="F159" s="9"/>
      <c r="G159" s="9"/>
      <c r="H159" s="28"/>
    </row>
    <row r="160" ht="33" customHeight="1" spans="1:8">
      <c r="A160" s="8" t="s">
        <v>101</v>
      </c>
      <c r="B160" s="8"/>
      <c r="C160" s="8"/>
      <c r="D160" s="8"/>
      <c r="E160" s="8"/>
      <c r="F160" s="8"/>
      <c r="G160" s="8"/>
      <c r="H160" s="8"/>
    </row>
    <row r="161" ht="32.5" customHeight="1" spans="1:8">
      <c r="A161" s="9" t="s">
        <v>1</v>
      </c>
      <c r="B161" s="10" t="s">
        <v>2</v>
      </c>
      <c r="C161" s="9" t="s">
        <v>3</v>
      </c>
      <c r="D161" s="9" t="s">
        <v>4</v>
      </c>
      <c r="E161" s="9" t="s">
        <v>5</v>
      </c>
      <c r="F161" s="11" t="s">
        <v>6</v>
      </c>
      <c r="G161" s="11" t="s">
        <v>7</v>
      </c>
      <c r="H161" s="9" t="s">
        <v>8</v>
      </c>
    </row>
    <row r="162" ht="25" customHeight="1" spans="1:8">
      <c r="A162" s="12" t="s">
        <v>9</v>
      </c>
      <c r="B162" s="13"/>
      <c r="C162" s="13"/>
      <c r="D162" s="13"/>
      <c r="E162" s="13"/>
      <c r="F162" s="13"/>
      <c r="G162" s="13"/>
      <c r="H162" s="14"/>
    </row>
    <row r="163" ht="74" customHeight="1" spans="1:8">
      <c r="A163" s="15">
        <v>1</v>
      </c>
      <c r="B163" s="20" t="s">
        <v>15</v>
      </c>
      <c r="C163" s="20" t="s">
        <v>16</v>
      </c>
      <c r="D163" s="21" t="s">
        <v>12</v>
      </c>
      <c r="E163" s="22">
        <f>50.7+48.27</f>
        <v>98.97</v>
      </c>
      <c r="F163" s="22">
        <v>52</v>
      </c>
      <c r="G163" s="18">
        <f t="shared" ref="G163:G174" si="8">ROUND(F163*E163,2)</f>
        <v>5146.44</v>
      </c>
      <c r="H163" s="23"/>
    </row>
    <row r="164" ht="164" customHeight="1" spans="1:8">
      <c r="A164" s="15">
        <v>2</v>
      </c>
      <c r="B164" s="20" t="s">
        <v>21</v>
      </c>
      <c r="C164" s="20" t="s">
        <v>22</v>
      </c>
      <c r="D164" s="21" t="s">
        <v>12</v>
      </c>
      <c r="E164" s="22">
        <v>3.42</v>
      </c>
      <c r="F164" s="22">
        <v>85</v>
      </c>
      <c r="G164" s="18">
        <f t="shared" si="8"/>
        <v>290.7</v>
      </c>
      <c r="H164" s="23"/>
    </row>
    <row r="165" ht="61" customHeight="1" spans="1:8">
      <c r="A165" s="15">
        <v>3</v>
      </c>
      <c r="B165" s="20" t="s">
        <v>23</v>
      </c>
      <c r="C165" s="20" t="s">
        <v>102</v>
      </c>
      <c r="D165" s="21" t="s">
        <v>12</v>
      </c>
      <c r="E165" s="22">
        <v>98.66</v>
      </c>
      <c r="F165" s="22">
        <v>43</v>
      </c>
      <c r="G165" s="18">
        <f t="shared" si="8"/>
        <v>4242.38</v>
      </c>
      <c r="H165" s="23"/>
    </row>
    <row r="166" ht="68.5" customHeight="1" spans="1:8">
      <c r="A166" s="15">
        <v>4</v>
      </c>
      <c r="B166" s="16" t="s">
        <v>25</v>
      </c>
      <c r="C166" s="16" t="s">
        <v>26</v>
      </c>
      <c r="D166" s="15" t="s">
        <v>12</v>
      </c>
      <c r="E166" s="17">
        <v>10.92</v>
      </c>
      <c r="F166" s="17">
        <v>65</v>
      </c>
      <c r="G166" s="18">
        <f t="shared" si="8"/>
        <v>709.8</v>
      </c>
      <c r="H166" s="19"/>
    </row>
    <row r="167" ht="58.5" customHeight="1" spans="1:8">
      <c r="A167" s="15">
        <v>5</v>
      </c>
      <c r="B167" s="16" t="s">
        <v>27</v>
      </c>
      <c r="C167" s="16" t="s">
        <v>28</v>
      </c>
      <c r="D167" s="15" t="s">
        <v>12</v>
      </c>
      <c r="E167" s="17">
        <v>22.07</v>
      </c>
      <c r="F167" s="17">
        <v>21</v>
      </c>
      <c r="G167" s="18">
        <f t="shared" si="8"/>
        <v>463.47</v>
      </c>
      <c r="H167" s="19"/>
    </row>
    <row r="168" ht="25" customHeight="1" spans="1:8">
      <c r="A168" s="13" t="s">
        <v>29</v>
      </c>
      <c r="B168" s="13"/>
      <c r="C168" s="13"/>
      <c r="D168" s="13"/>
      <c r="E168" s="13"/>
      <c r="F168" s="13"/>
      <c r="G168" s="13"/>
      <c r="H168" s="13"/>
    </row>
    <row r="169" ht="104" customHeight="1" spans="1:8">
      <c r="A169" s="15">
        <v>1</v>
      </c>
      <c r="B169" s="16" t="s">
        <v>30</v>
      </c>
      <c r="C169" s="16" t="s">
        <v>31</v>
      </c>
      <c r="D169" s="15" t="s">
        <v>12</v>
      </c>
      <c r="E169" s="17">
        <v>21.06</v>
      </c>
      <c r="F169" s="17">
        <v>70</v>
      </c>
      <c r="G169" s="18">
        <f t="shared" si="8"/>
        <v>1474.2</v>
      </c>
      <c r="H169" s="19"/>
    </row>
    <row r="170" ht="48" customHeight="1" spans="1:8">
      <c r="A170" s="15">
        <v>2</v>
      </c>
      <c r="B170" s="16" t="s">
        <v>34</v>
      </c>
      <c r="C170" s="16" t="s">
        <v>35</v>
      </c>
      <c r="D170" s="15" t="s">
        <v>12</v>
      </c>
      <c r="E170" s="17">
        <v>542.2</v>
      </c>
      <c r="F170" s="17">
        <v>23</v>
      </c>
      <c r="G170" s="18">
        <f t="shared" si="8"/>
        <v>12470.6</v>
      </c>
      <c r="H170" s="19"/>
    </row>
    <row r="171" ht="25" customHeight="1" spans="1:8">
      <c r="A171" s="12" t="s">
        <v>38</v>
      </c>
      <c r="B171" s="13"/>
      <c r="C171" s="13"/>
      <c r="D171" s="13"/>
      <c r="E171" s="13"/>
      <c r="F171" s="13"/>
      <c r="G171" s="13"/>
      <c r="H171" s="14"/>
    </row>
    <row r="172" ht="63" customHeight="1" spans="1:8">
      <c r="A172" s="15">
        <v>1</v>
      </c>
      <c r="B172" s="16" t="s">
        <v>39</v>
      </c>
      <c r="C172" s="16" t="s">
        <v>40</v>
      </c>
      <c r="D172" s="15" t="s">
        <v>12</v>
      </c>
      <c r="E172" s="17">
        <v>3.57</v>
      </c>
      <c r="F172" s="17">
        <v>35</v>
      </c>
      <c r="G172" s="18">
        <f t="shared" si="8"/>
        <v>124.95</v>
      </c>
      <c r="H172" s="19"/>
    </row>
    <row r="173" ht="152" customHeight="1" spans="1:8">
      <c r="A173" s="15">
        <v>2</v>
      </c>
      <c r="B173" s="16" t="s">
        <v>41</v>
      </c>
      <c r="C173" s="16" t="s">
        <v>42</v>
      </c>
      <c r="D173" s="15" t="s">
        <v>12</v>
      </c>
      <c r="E173" s="17">
        <f>210.44-3.57</f>
        <v>206.87</v>
      </c>
      <c r="F173" s="17">
        <v>40</v>
      </c>
      <c r="G173" s="18">
        <f t="shared" si="8"/>
        <v>8274.8</v>
      </c>
      <c r="H173" s="19"/>
    </row>
    <row r="174" ht="36" customHeight="1" spans="1:8">
      <c r="A174" s="15">
        <v>3</v>
      </c>
      <c r="B174" s="16" t="s">
        <v>43</v>
      </c>
      <c r="C174" s="16" t="s">
        <v>44</v>
      </c>
      <c r="D174" s="15" t="s">
        <v>12</v>
      </c>
      <c r="E174" s="17">
        <f>2117.75</f>
        <v>2117.75</v>
      </c>
      <c r="F174" s="17">
        <v>24</v>
      </c>
      <c r="G174" s="18">
        <f t="shared" si="8"/>
        <v>50826</v>
      </c>
      <c r="H174" s="19"/>
    </row>
    <row r="175" s="2" customFormat="1" ht="38.5" customHeight="1" spans="1:8">
      <c r="A175" s="9" t="s">
        <v>45</v>
      </c>
      <c r="B175" s="9"/>
      <c r="C175" s="9"/>
      <c r="D175" s="9" t="s">
        <v>46</v>
      </c>
      <c r="E175" s="27">
        <f>SUM(G163:G167,G169:G170,G172:G174)</f>
        <v>84023.34</v>
      </c>
      <c r="F175" s="9"/>
      <c r="G175" s="9"/>
      <c r="H175" s="28"/>
    </row>
    <row r="176" ht="33" customHeight="1" spans="1:8">
      <c r="A176" s="8" t="s">
        <v>103</v>
      </c>
      <c r="B176" s="8"/>
      <c r="C176" s="8"/>
      <c r="D176" s="8"/>
      <c r="E176" s="8"/>
      <c r="F176" s="8"/>
      <c r="G176" s="8"/>
      <c r="H176" s="8"/>
    </row>
    <row r="177" ht="32.5" customHeight="1" spans="1:8">
      <c r="A177" s="9" t="s">
        <v>1</v>
      </c>
      <c r="B177" s="10" t="s">
        <v>2</v>
      </c>
      <c r="C177" s="9" t="s">
        <v>3</v>
      </c>
      <c r="D177" s="9" t="s">
        <v>4</v>
      </c>
      <c r="E177" s="9" t="s">
        <v>5</v>
      </c>
      <c r="F177" s="11" t="s">
        <v>6</v>
      </c>
      <c r="G177" s="11" t="s">
        <v>7</v>
      </c>
      <c r="H177" s="9" t="s">
        <v>8</v>
      </c>
    </row>
    <row r="178" ht="25" customHeight="1" spans="1:8">
      <c r="A178" s="12" t="s">
        <v>9</v>
      </c>
      <c r="B178" s="13"/>
      <c r="C178" s="13"/>
      <c r="D178" s="13"/>
      <c r="E178" s="13"/>
      <c r="F178" s="13"/>
      <c r="G178" s="13"/>
      <c r="H178" s="14"/>
    </row>
    <row r="179" ht="75" customHeight="1" spans="1:8">
      <c r="A179" s="15">
        <v>1</v>
      </c>
      <c r="B179" s="20" t="s">
        <v>15</v>
      </c>
      <c r="C179" s="20" t="s">
        <v>16</v>
      </c>
      <c r="D179" s="21" t="s">
        <v>12</v>
      </c>
      <c r="E179" s="22">
        <v>21.39</v>
      </c>
      <c r="F179" s="22">
        <v>52</v>
      </c>
      <c r="G179" s="18">
        <f t="shared" ref="G179:G189" si="9">ROUND(F179*E179,2)</f>
        <v>1112.28</v>
      </c>
      <c r="H179" s="23"/>
    </row>
    <row r="180" ht="167" customHeight="1" spans="1:8">
      <c r="A180" s="15">
        <v>2</v>
      </c>
      <c r="B180" s="20" t="s">
        <v>21</v>
      </c>
      <c r="C180" s="20" t="s">
        <v>22</v>
      </c>
      <c r="D180" s="21" t="s">
        <v>12</v>
      </c>
      <c r="E180" s="22">
        <v>6.28</v>
      </c>
      <c r="F180" s="22">
        <v>85</v>
      </c>
      <c r="G180" s="18">
        <f t="shared" si="9"/>
        <v>533.8</v>
      </c>
      <c r="H180" s="23"/>
    </row>
    <row r="181" ht="64.5" customHeight="1" spans="1:8">
      <c r="A181" s="15">
        <v>3</v>
      </c>
      <c r="B181" s="16" t="s">
        <v>25</v>
      </c>
      <c r="C181" s="16" t="s">
        <v>26</v>
      </c>
      <c r="D181" s="15" t="s">
        <v>12</v>
      </c>
      <c r="E181" s="17">
        <v>2.72</v>
      </c>
      <c r="F181" s="17">
        <v>65</v>
      </c>
      <c r="G181" s="18">
        <f t="shared" si="9"/>
        <v>176.8</v>
      </c>
      <c r="H181" s="19"/>
    </row>
    <row r="182" ht="58.5" customHeight="1" spans="1:8">
      <c r="A182" s="15">
        <v>4</v>
      </c>
      <c r="B182" s="16" t="s">
        <v>27</v>
      </c>
      <c r="C182" s="16" t="s">
        <v>28</v>
      </c>
      <c r="D182" s="15" t="s">
        <v>12</v>
      </c>
      <c r="E182" s="17">
        <v>42.69</v>
      </c>
      <c r="F182" s="17">
        <v>21</v>
      </c>
      <c r="G182" s="18">
        <f t="shared" si="9"/>
        <v>896.49</v>
      </c>
      <c r="H182" s="19"/>
    </row>
    <row r="183" ht="25" customHeight="1" spans="1:8">
      <c r="A183" s="13" t="s">
        <v>29</v>
      </c>
      <c r="B183" s="13"/>
      <c r="C183" s="13"/>
      <c r="D183" s="13"/>
      <c r="E183" s="13"/>
      <c r="F183" s="13"/>
      <c r="G183" s="13"/>
      <c r="H183" s="13"/>
    </row>
    <row r="184" ht="101" customHeight="1" spans="1:8">
      <c r="A184" s="15">
        <v>1</v>
      </c>
      <c r="B184" s="16" t="s">
        <v>30</v>
      </c>
      <c r="C184" s="16" t="s">
        <v>31</v>
      </c>
      <c r="D184" s="15" t="s">
        <v>12</v>
      </c>
      <c r="E184" s="17">
        <v>26.41</v>
      </c>
      <c r="F184" s="17">
        <v>70</v>
      </c>
      <c r="G184" s="18">
        <f t="shared" si="9"/>
        <v>1848.7</v>
      </c>
      <c r="H184" s="19"/>
    </row>
    <row r="185" ht="48" customHeight="1" spans="1:8">
      <c r="A185" s="15">
        <v>2</v>
      </c>
      <c r="B185" s="16" t="s">
        <v>34</v>
      </c>
      <c r="C185" s="16" t="s">
        <v>35</v>
      </c>
      <c r="D185" s="15" t="s">
        <v>12</v>
      </c>
      <c r="E185" s="17">
        <v>67.51</v>
      </c>
      <c r="F185" s="17">
        <v>23</v>
      </c>
      <c r="G185" s="18">
        <f t="shared" si="9"/>
        <v>1552.73</v>
      </c>
      <c r="H185" s="19"/>
    </row>
    <row r="186" ht="25" customHeight="1" spans="1:8">
      <c r="A186" s="12" t="s">
        <v>38</v>
      </c>
      <c r="B186" s="13"/>
      <c r="C186" s="13"/>
      <c r="D186" s="13"/>
      <c r="E186" s="13"/>
      <c r="F186" s="13"/>
      <c r="G186" s="13"/>
      <c r="H186" s="14"/>
    </row>
    <row r="187" ht="66.5" customHeight="1" spans="1:8">
      <c r="A187" s="15">
        <v>1</v>
      </c>
      <c r="B187" s="16" t="s">
        <v>39</v>
      </c>
      <c r="C187" s="16" t="s">
        <v>40</v>
      </c>
      <c r="D187" s="15" t="s">
        <v>12</v>
      </c>
      <c r="E187" s="17">
        <v>6.3</v>
      </c>
      <c r="F187" s="17">
        <v>35</v>
      </c>
      <c r="G187" s="18">
        <f t="shared" si="9"/>
        <v>220.5</v>
      </c>
      <c r="H187" s="19"/>
    </row>
    <row r="188" ht="157" customHeight="1" spans="1:8">
      <c r="A188" s="15">
        <v>2</v>
      </c>
      <c r="B188" s="16" t="s">
        <v>41</v>
      </c>
      <c r="C188" s="16" t="s">
        <v>42</v>
      </c>
      <c r="D188" s="15" t="s">
        <v>12</v>
      </c>
      <c r="E188" s="17">
        <v>21.3</v>
      </c>
      <c r="F188" s="17">
        <v>40</v>
      </c>
      <c r="G188" s="18">
        <f t="shared" si="9"/>
        <v>852</v>
      </c>
      <c r="H188" s="19"/>
    </row>
    <row r="189" ht="36" customHeight="1" spans="1:8">
      <c r="A189" s="15">
        <v>3</v>
      </c>
      <c r="B189" s="16" t="s">
        <v>43</v>
      </c>
      <c r="C189" s="16" t="s">
        <v>44</v>
      </c>
      <c r="D189" s="15" t="s">
        <v>12</v>
      </c>
      <c r="E189" s="17">
        <v>12.88</v>
      </c>
      <c r="F189" s="17">
        <v>24</v>
      </c>
      <c r="G189" s="18">
        <f t="shared" si="9"/>
        <v>309.12</v>
      </c>
      <c r="H189" s="19"/>
    </row>
    <row r="190" s="2" customFormat="1" ht="38.5" customHeight="1" spans="1:8">
      <c r="A190" s="9" t="s">
        <v>45</v>
      </c>
      <c r="B190" s="9"/>
      <c r="C190" s="9"/>
      <c r="D190" s="9" t="s">
        <v>46</v>
      </c>
      <c r="E190" s="27">
        <f>SUM(G179:G182,G184:G185,G187:G189)</f>
        <v>7502.42</v>
      </c>
      <c r="F190" s="9"/>
      <c r="G190" s="9"/>
      <c r="H190" s="28"/>
    </row>
    <row r="191" ht="33" customHeight="1" spans="1:8">
      <c r="A191" s="8" t="s">
        <v>104</v>
      </c>
      <c r="B191" s="8"/>
      <c r="C191" s="8"/>
      <c r="D191" s="8"/>
      <c r="E191" s="8"/>
      <c r="F191" s="8"/>
      <c r="G191" s="8"/>
      <c r="H191" s="8"/>
    </row>
    <row r="192" ht="32.5" customHeight="1" spans="1:8">
      <c r="A192" s="9" t="s">
        <v>1</v>
      </c>
      <c r="B192" s="10" t="s">
        <v>2</v>
      </c>
      <c r="C192" s="9" t="s">
        <v>3</v>
      </c>
      <c r="D192" s="9" t="s">
        <v>4</v>
      </c>
      <c r="E192" s="9" t="s">
        <v>5</v>
      </c>
      <c r="F192" s="11" t="s">
        <v>6</v>
      </c>
      <c r="G192" s="11" t="s">
        <v>7</v>
      </c>
      <c r="H192" s="9" t="s">
        <v>8</v>
      </c>
    </row>
    <row r="193" ht="25" customHeight="1" spans="1:8">
      <c r="A193" s="12" t="s">
        <v>9</v>
      </c>
      <c r="B193" s="13"/>
      <c r="C193" s="13"/>
      <c r="D193" s="13"/>
      <c r="E193" s="13"/>
      <c r="F193" s="13"/>
      <c r="G193" s="13"/>
      <c r="H193" s="14"/>
    </row>
    <row r="194" ht="122.5" customHeight="1" spans="1:8">
      <c r="A194" s="15">
        <v>1</v>
      </c>
      <c r="B194" s="20" t="s">
        <v>105</v>
      </c>
      <c r="C194" s="20" t="s">
        <v>106</v>
      </c>
      <c r="D194" s="21" t="s">
        <v>12</v>
      </c>
      <c r="E194" s="21">
        <f>548.92</f>
        <v>548.92</v>
      </c>
      <c r="F194" s="21">
        <v>80</v>
      </c>
      <c r="G194" s="18">
        <f t="shared" ref="G194:G195" si="10">ROUND(F194*E194,2)</f>
        <v>43913.6</v>
      </c>
      <c r="H194" s="23"/>
    </row>
    <row r="195" ht="60" customHeight="1" spans="1:8">
      <c r="A195" s="15">
        <v>2</v>
      </c>
      <c r="B195" s="16" t="s">
        <v>25</v>
      </c>
      <c r="C195" s="16" t="s">
        <v>26</v>
      </c>
      <c r="D195" s="15" t="s">
        <v>12</v>
      </c>
      <c r="E195" s="17">
        <f>54.2</f>
        <v>54.2</v>
      </c>
      <c r="F195" s="17">
        <v>65</v>
      </c>
      <c r="G195" s="18">
        <f t="shared" si="10"/>
        <v>3523</v>
      </c>
      <c r="H195" s="19"/>
    </row>
    <row r="196" s="2" customFormat="1" ht="38.5" customHeight="1" spans="1:8">
      <c r="A196" s="9" t="s">
        <v>45</v>
      </c>
      <c r="B196" s="9"/>
      <c r="C196" s="9"/>
      <c r="D196" s="9" t="s">
        <v>46</v>
      </c>
      <c r="E196" s="27">
        <f>SUM(G194:G195)</f>
        <v>47436.6</v>
      </c>
      <c r="F196" s="9"/>
      <c r="G196" s="9"/>
      <c r="H196" s="28"/>
    </row>
    <row r="197" s="3" customFormat="1" ht="33" customHeight="1" spans="1:8">
      <c r="A197" s="32" t="s">
        <v>107</v>
      </c>
      <c r="B197" s="32"/>
      <c r="C197" s="32"/>
      <c r="D197" s="32"/>
      <c r="E197" s="32"/>
      <c r="F197" s="32"/>
      <c r="G197" s="32"/>
      <c r="H197" s="32"/>
    </row>
    <row r="198" s="4" customFormat="1" ht="32.5" customHeight="1" spans="1:8">
      <c r="A198" s="33" t="s">
        <v>1</v>
      </c>
      <c r="B198" s="34" t="s">
        <v>2</v>
      </c>
      <c r="C198" s="33" t="s">
        <v>3</v>
      </c>
      <c r="D198" s="33" t="s">
        <v>4</v>
      </c>
      <c r="E198" s="33" t="s">
        <v>5</v>
      </c>
      <c r="F198" s="35" t="s">
        <v>6</v>
      </c>
      <c r="G198" s="35" t="s">
        <v>7</v>
      </c>
      <c r="H198" s="33" t="s">
        <v>8</v>
      </c>
    </row>
    <row r="199" s="4" customFormat="1" ht="58" customHeight="1" spans="1:8">
      <c r="A199" s="21">
        <v>1</v>
      </c>
      <c r="B199" s="20" t="s">
        <v>108</v>
      </c>
      <c r="C199" s="20" t="s">
        <v>109</v>
      </c>
      <c r="D199" s="21" t="s">
        <v>110</v>
      </c>
      <c r="E199" s="21">
        <v>20000</v>
      </c>
      <c r="F199" s="21">
        <v>22</v>
      </c>
      <c r="G199" s="36">
        <f t="shared" ref="G199" si="11">ROUND(F199*E199,2)</f>
        <v>440000</v>
      </c>
      <c r="H199" s="23"/>
    </row>
    <row r="200" s="2" customFormat="1" ht="38.5" customHeight="1" spans="1:8">
      <c r="A200" s="9" t="s">
        <v>45</v>
      </c>
      <c r="B200" s="9"/>
      <c r="C200" s="9"/>
      <c r="D200" s="9" t="s">
        <v>46</v>
      </c>
      <c r="E200" s="27">
        <f>SUM(G199)</f>
        <v>440000</v>
      </c>
      <c r="F200" s="9"/>
      <c r="G200" s="9"/>
      <c r="H200" s="28"/>
    </row>
    <row r="201" s="3" customFormat="1" ht="33" customHeight="1" spans="1:8">
      <c r="A201" s="32" t="s">
        <v>111</v>
      </c>
      <c r="B201" s="32"/>
      <c r="C201" s="32"/>
      <c r="D201" s="32"/>
      <c r="E201" s="32"/>
      <c r="F201" s="32"/>
      <c r="G201" s="32"/>
      <c r="H201" s="32"/>
    </row>
    <row r="202" s="4" customFormat="1" ht="32.5" customHeight="1" spans="1:8">
      <c r="A202" s="33" t="s">
        <v>1</v>
      </c>
      <c r="B202" s="34" t="s">
        <v>2</v>
      </c>
      <c r="C202" s="33" t="s">
        <v>3</v>
      </c>
      <c r="D202" s="33" t="s">
        <v>4</v>
      </c>
      <c r="E202" s="33" t="s">
        <v>5</v>
      </c>
      <c r="F202" s="35" t="s">
        <v>6</v>
      </c>
      <c r="G202" s="35" t="s">
        <v>7</v>
      </c>
      <c r="H202" s="33" t="s">
        <v>8</v>
      </c>
    </row>
    <row r="203" s="3" customFormat="1" ht="52.5" customHeight="1" spans="1:8">
      <c r="A203" s="21">
        <v>1</v>
      </c>
      <c r="B203" s="37" t="s">
        <v>112</v>
      </c>
      <c r="C203" s="38" t="s">
        <v>113</v>
      </c>
      <c r="D203" s="21" t="s">
        <v>12</v>
      </c>
      <c r="E203" s="39">
        <v>584.9</v>
      </c>
      <c r="F203" s="21">
        <v>6</v>
      </c>
      <c r="G203" s="21">
        <f t="shared" ref="G203:G211" si="12">ROUND(F203*E203,2)</f>
        <v>3509.4</v>
      </c>
      <c r="H203" s="23"/>
    </row>
    <row r="204" s="3" customFormat="1" ht="57" customHeight="1" spans="1:8">
      <c r="A204" s="21">
        <v>2</v>
      </c>
      <c r="B204" s="37" t="s">
        <v>114</v>
      </c>
      <c r="C204" s="38" t="s">
        <v>115</v>
      </c>
      <c r="D204" s="21" t="s">
        <v>12</v>
      </c>
      <c r="E204" s="39">
        <f>54*16.2</f>
        <v>874.8</v>
      </c>
      <c r="F204" s="21">
        <v>5.5</v>
      </c>
      <c r="G204" s="21">
        <f t="shared" si="12"/>
        <v>4811.4</v>
      </c>
      <c r="H204" s="23"/>
    </row>
    <row r="205" s="4" customFormat="1" ht="80" customHeight="1" spans="1:8">
      <c r="A205" s="21">
        <v>3</v>
      </c>
      <c r="B205" s="37" t="s">
        <v>116</v>
      </c>
      <c r="C205" s="38" t="s">
        <v>117</v>
      </c>
      <c r="D205" s="21" t="s">
        <v>12</v>
      </c>
      <c r="E205" s="39">
        <v>4012.23</v>
      </c>
      <c r="F205" s="21">
        <v>85</v>
      </c>
      <c r="G205" s="21">
        <f t="shared" si="12"/>
        <v>341039.55</v>
      </c>
      <c r="H205" s="23"/>
    </row>
    <row r="206" s="3" customFormat="1" ht="70.5" customHeight="1" spans="1:8">
      <c r="A206" s="21">
        <v>4</v>
      </c>
      <c r="B206" s="37" t="s">
        <v>118</v>
      </c>
      <c r="C206" s="38" t="s">
        <v>119</v>
      </c>
      <c r="D206" s="21" t="s">
        <v>50</v>
      </c>
      <c r="E206" s="39">
        <v>1358.26</v>
      </c>
      <c r="F206" s="21">
        <v>54</v>
      </c>
      <c r="G206" s="21">
        <f t="shared" si="12"/>
        <v>73346.04</v>
      </c>
      <c r="H206" s="23"/>
    </row>
    <row r="207" s="4" customFormat="1" ht="71" customHeight="1" spans="1:8">
      <c r="A207" s="21">
        <v>5</v>
      </c>
      <c r="B207" s="37" t="s">
        <v>120</v>
      </c>
      <c r="C207" s="38" t="s">
        <v>121</v>
      </c>
      <c r="D207" s="21" t="s">
        <v>122</v>
      </c>
      <c r="E207" s="39">
        <v>276</v>
      </c>
      <c r="F207" s="21">
        <v>1500</v>
      </c>
      <c r="G207" s="21">
        <f t="shared" si="12"/>
        <v>414000</v>
      </c>
      <c r="H207" s="23"/>
    </row>
    <row r="208" s="4" customFormat="1" ht="33.5" customHeight="1" spans="1:8">
      <c r="A208" s="21">
        <v>6</v>
      </c>
      <c r="B208" s="40" t="s">
        <v>123</v>
      </c>
      <c r="C208" s="38" t="s">
        <v>124</v>
      </c>
      <c r="D208" s="21" t="s">
        <v>110</v>
      </c>
      <c r="E208" s="39">
        <v>61.8</v>
      </c>
      <c r="F208" s="21">
        <v>360</v>
      </c>
      <c r="G208" s="21">
        <f t="shared" si="12"/>
        <v>22248</v>
      </c>
      <c r="H208" s="23"/>
    </row>
    <row r="209" s="4" customFormat="1" ht="34.5" customHeight="1" spans="1:8">
      <c r="A209" s="21">
        <v>7</v>
      </c>
      <c r="B209" s="37" t="s">
        <v>125</v>
      </c>
      <c r="C209" s="38" t="s">
        <v>126</v>
      </c>
      <c r="D209" s="21" t="s">
        <v>12</v>
      </c>
      <c r="E209" s="39">
        <f>(12.5+9.6)*2*13*2+26.8*1.8*2*3+9.9*0.4*2*6+52*4+14.2*4</f>
        <v>1750.96</v>
      </c>
      <c r="F209" s="21">
        <v>16</v>
      </c>
      <c r="G209" s="21">
        <f t="shared" si="12"/>
        <v>28015.36</v>
      </c>
      <c r="H209" s="23"/>
    </row>
    <row r="210" s="4" customFormat="1" ht="72.5" customHeight="1" spans="1:8">
      <c r="A210" s="21">
        <v>8</v>
      </c>
      <c r="B210" s="40" t="s">
        <v>127</v>
      </c>
      <c r="C210" s="38" t="s">
        <v>128</v>
      </c>
      <c r="D210" s="21" t="s">
        <v>12</v>
      </c>
      <c r="E210" s="21">
        <v>993</v>
      </c>
      <c r="F210" s="21">
        <v>78</v>
      </c>
      <c r="G210" s="21">
        <f t="shared" si="12"/>
        <v>77454</v>
      </c>
      <c r="H210" s="23"/>
    </row>
    <row r="211" s="3" customFormat="1" ht="71" customHeight="1" spans="1:8">
      <c r="A211" s="21">
        <v>9</v>
      </c>
      <c r="B211" s="41" t="s">
        <v>129</v>
      </c>
      <c r="C211" s="38" t="s">
        <v>130</v>
      </c>
      <c r="D211" s="21" t="s">
        <v>12</v>
      </c>
      <c r="E211" s="39">
        <f>(16.2+54)*13*2</f>
        <v>1825.2</v>
      </c>
      <c r="F211" s="21">
        <v>22</v>
      </c>
      <c r="G211" s="21">
        <f t="shared" si="12"/>
        <v>40154.4</v>
      </c>
      <c r="H211" s="23"/>
    </row>
    <row r="212" s="2" customFormat="1" ht="38.5" customHeight="1" spans="1:8">
      <c r="A212" s="9" t="s">
        <v>45</v>
      </c>
      <c r="B212" s="9"/>
      <c r="C212" s="9"/>
      <c r="D212" s="9" t="s">
        <v>46</v>
      </c>
      <c r="E212" s="27">
        <f>SUM(G203:G211)</f>
        <v>1004578.15</v>
      </c>
      <c r="F212" s="9"/>
      <c r="G212" s="9"/>
      <c r="H212" s="28"/>
    </row>
    <row r="213" s="2" customFormat="1" ht="38.5" customHeight="1" spans="1:8">
      <c r="A213" s="9" t="s">
        <v>131</v>
      </c>
      <c r="B213" s="9"/>
      <c r="C213" s="9"/>
      <c r="D213" s="9" t="s">
        <v>46</v>
      </c>
      <c r="E213" s="27">
        <f>SUM(E22,E45,E68,E91,E112,E131,E142,E159,E175,E190,E196,E200,E212)</f>
        <v>11297913.96</v>
      </c>
      <c r="F213" s="9"/>
      <c r="G213" s="9"/>
      <c r="H213" s="28"/>
    </row>
  </sheetData>
  <mergeCells count="72">
    <mergeCell ref="A1:H1"/>
    <mergeCell ref="A3:H3"/>
    <mergeCell ref="A13:H13"/>
    <mergeCell ref="A18:H18"/>
    <mergeCell ref="A22:C22"/>
    <mergeCell ref="E22:G22"/>
    <mergeCell ref="A23:H23"/>
    <mergeCell ref="A25:H25"/>
    <mergeCell ref="A36:H36"/>
    <mergeCell ref="A41:H41"/>
    <mergeCell ref="A45:C45"/>
    <mergeCell ref="E45:G45"/>
    <mergeCell ref="A46:H46"/>
    <mergeCell ref="A48:H48"/>
    <mergeCell ref="A59:H59"/>
    <mergeCell ref="A64:H64"/>
    <mergeCell ref="A68:C68"/>
    <mergeCell ref="E68:G68"/>
    <mergeCell ref="A69:H69"/>
    <mergeCell ref="A71:H71"/>
    <mergeCell ref="A81:H81"/>
    <mergeCell ref="A86:H86"/>
    <mergeCell ref="A91:C91"/>
    <mergeCell ref="E91:G91"/>
    <mergeCell ref="A92:H92"/>
    <mergeCell ref="A94:H94"/>
    <mergeCell ref="A102:H102"/>
    <mergeCell ref="A108:H108"/>
    <mergeCell ref="A112:C112"/>
    <mergeCell ref="E112:G112"/>
    <mergeCell ref="A113:H113"/>
    <mergeCell ref="A115:H115"/>
    <mergeCell ref="A126:H126"/>
    <mergeCell ref="A128:H128"/>
    <mergeCell ref="A131:C131"/>
    <mergeCell ref="E131:G131"/>
    <mergeCell ref="A132:H132"/>
    <mergeCell ref="A134:H134"/>
    <mergeCell ref="A138:H138"/>
    <mergeCell ref="A140:H140"/>
    <mergeCell ref="A142:C142"/>
    <mergeCell ref="E142:G142"/>
    <mergeCell ref="A143:H143"/>
    <mergeCell ref="A145:H145"/>
    <mergeCell ref="A152:H152"/>
    <mergeCell ref="A155:H155"/>
    <mergeCell ref="A159:C159"/>
    <mergeCell ref="E159:G159"/>
    <mergeCell ref="A160:H160"/>
    <mergeCell ref="A162:H162"/>
    <mergeCell ref="A168:H168"/>
    <mergeCell ref="A171:H171"/>
    <mergeCell ref="A175:C175"/>
    <mergeCell ref="E175:G175"/>
    <mergeCell ref="A176:H176"/>
    <mergeCell ref="A178:H178"/>
    <mergeCell ref="A183:H183"/>
    <mergeCell ref="A186:H186"/>
    <mergeCell ref="A190:C190"/>
    <mergeCell ref="E190:G190"/>
    <mergeCell ref="A191:H191"/>
    <mergeCell ref="A193:H193"/>
    <mergeCell ref="A196:C196"/>
    <mergeCell ref="E196:G196"/>
    <mergeCell ref="A197:H197"/>
    <mergeCell ref="A200:C200"/>
    <mergeCell ref="E200:G200"/>
    <mergeCell ref="A201:H201"/>
    <mergeCell ref="A212:C212"/>
    <mergeCell ref="E212:G212"/>
    <mergeCell ref="A213:C213"/>
    <mergeCell ref="E213:G213"/>
  </mergeCells>
  <printOptions horizontalCentered="1"/>
  <pageMargins left="0.62992125984252" right="0.62992125984252" top="0.905511811023622" bottom="0.590551181102362" header="0.511811023622047" footer="0.511811023622047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装饰清单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10548</dc:creator>
  <cp:lastModifiedBy>任缘</cp:lastModifiedBy>
  <dcterms:created xsi:type="dcterms:W3CDTF">2023-03-27T02:45:00Z</dcterms:created>
  <cp:lastPrinted>2023-04-20T07:38:00Z</cp:lastPrinted>
  <dcterms:modified xsi:type="dcterms:W3CDTF">2023-05-31T03:11:20Z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0D6A244BFD77454EB16D68EEF0030C25_13</vt:lpwstr>
  </property>
  <property fmtid="{D5CDD505-2E9C-101B-9397-08002B2CF9AE}" pid="3" name="KSOProductBuildVer">
    <vt:lpwstr>2052-11.1.0.14309</vt:lpwstr>
  </property>
</Properties>
</file>